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T:\MVEGOVIT\03 Abteilung\031 - Finanzen Verträge Controlling\316 - Förderprojekte\ERPEA\Abschlussbericht\"/>
    </mc:Choice>
  </mc:AlternateContent>
  <xr:revisionPtr revIDLastSave="0" documentId="13_ncr:1_{A7C660A7-671A-4D4E-9E77-E9E8122567AE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Frontend" sheetId="3" r:id="rId1"/>
    <sheet name="Export" sheetId="6" r:id="rId2"/>
    <sheet name="Personalkosten KGSt." sheetId="8" r:id="rId3"/>
    <sheet name="Dropdown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9" i="3" l="1"/>
  <c r="E19" i="3"/>
  <c r="E12" i="3" l="1"/>
  <c r="E8" i="3"/>
  <c r="E34" i="3" l="1"/>
  <c r="E18" i="3" l="1"/>
  <c r="H18" i="3"/>
  <c r="H17" i="3"/>
  <c r="E17" i="3"/>
  <c r="G77" i="8"/>
  <c r="G76" i="8"/>
  <c r="G75" i="8"/>
  <c r="G74" i="8"/>
  <c r="G73" i="8"/>
  <c r="G72" i="8"/>
  <c r="G71" i="8"/>
  <c r="G70" i="8"/>
  <c r="G69" i="8"/>
  <c r="G68" i="8"/>
  <c r="G67" i="8"/>
  <c r="G66" i="8"/>
  <c r="G65" i="8"/>
  <c r="G64" i="8"/>
  <c r="G63" i="8"/>
  <c r="G62" i="8"/>
  <c r="G61" i="8"/>
  <c r="G60" i="8"/>
  <c r="G59" i="8"/>
  <c r="G58" i="8"/>
  <c r="H65" i="3" l="1"/>
  <c r="H63" i="3"/>
  <c r="E38" i="3" l="1"/>
  <c r="E40" i="3"/>
  <c r="H34" i="3"/>
  <c r="H52" i="3" s="1"/>
  <c r="E36" i="3"/>
  <c r="H36" i="3"/>
  <c r="H38" i="3"/>
  <c r="H56" i="3" l="1"/>
  <c r="H48" i="3"/>
  <c r="E48" i="3"/>
  <c r="E63" i="3" s="1"/>
  <c r="H23" i="3"/>
  <c r="H25" i="3" s="1"/>
  <c r="H27" i="3" s="1"/>
  <c r="D52" i="8" l="1"/>
  <c r="E52" i="8" s="1"/>
  <c r="D51" i="8"/>
  <c r="E51" i="8" s="1"/>
  <c r="D50" i="8"/>
  <c r="E50" i="8" s="1"/>
  <c r="D49" i="8"/>
  <c r="E49" i="8" s="1"/>
  <c r="D48" i="8"/>
  <c r="E48" i="8" s="1"/>
  <c r="D45" i="8"/>
  <c r="E45" i="8" s="1"/>
  <c r="D44" i="8"/>
  <c r="E44" i="8" s="1"/>
  <c r="D43" i="8"/>
  <c r="E43" i="8" s="1"/>
  <c r="D42" i="8"/>
  <c r="E42" i="8" s="1"/>
  <c r="D41" i="8"/>
  <c r="E41" i="8" s="1"/>
  <c r="D40" i="8"/>
  <c r="E40" i="8" s="1"/>
  <c r="D39" i="8"/>
  <c r="E39" i="8" s="1"/>
  <c r="D38" i="8"/>
  <c r="E38" i="8" s="1"/>
  <c r="D37" i="8"/>
  <c r="E37" i="8" s="1"/>
  <c r="D36" i="8"/>
  <c r="E36" i="8" s="1"/>
  <c r="D35" i="8"/>
  <c r="E35" i="8" s="1"/>
  <c r="D34" i="8"/>
  <c r="E34" i="8" s="1"/>
  <c r="D33" i="8"/>
  <c r="E33" i="8" s="1"/>
  <c r="D32" i="8"/>
  <c r="E32" i="8" s="1"/>
  <c r="D31" i="8"/>
  <c r="E31" i="8" s="1"/>
  <c r="D30" i="8"/>
  <c r="E30" i="8" s="1"/>
  <c r="D29" i="8"/>
  <c r="E29" i="8" s="1"/>
  <c r="D28" i="8"/>
  <c r="E28" i="8" s="1"/>
  <c r="D27" i="8"/>
  <c r="E27" i="8" s="1"/>
  <c r="D25" i="8"/>
  <c r="E25" i="8" s="1"/>
  <c r="D24" i="8"/>
  <c r="E24" i="8" s="1"/>
  <c r="D23" i="8"/>
  <c r="E23" i="8" s="1"/>
  <c r="D22" i="8"/>
  <c r="E22" i="8" s="1"/>
  <c r="D21" i="8"/>
  <c r="E21" i="8" s="1"/>
  <c r="D20" i="8"/>
  <c r="E20" i="8" s="1"/>
  <c r="D19" i="8"/>
  <c r="E19" i="8" s="1"/>
  <c r="D18" i="8"/>
  <c r="E18" i="8" s="1"/>
  <c r="D17" i="8"/>
  <c r="E17" i="8" s="1"/>
  <c r="D16" i="8"/>
  <c r="E16" i="8" s="1"/>
  <c r="D15" i="8"/>
  <c r="E15" i="8" s="1"/>
  <c r="D14" i="8"/>
  <c r="E14" i="8" s="1"/>
  <c r="D13" i="8"/>
  <c r="E13" i="8" s="1"/>
  <c r="D12" i="8"/>
  <c r="E12" i="8" s="1"/>
  <c r="D11" i="8"/>
  <c r="E11" i="8" s="1"/>
  <c r="D10" i="8"/>
  <c r="E10" i="8" s="1"/>
  <c r="E23" i="3" l="1"/>
  <c r="E25" i="3" l="1"/>
  <c r="E27" i="3" s="1"/>
  <c r="E50" i="3" l="1"/>
  <c r="E65" i="3" s="1"/>
  <c r="H50" i="3"/>
  <c r="E67" i="3" l="1"/>
</calcChain>
</file>

<file path=xl/sharedStrings.xml><?xml version="1.0" encoding="utf-8"?>
<sst xmlns="http://schemas.openxmlformats.org/spreadsheetml/2006/main" count="568" uniqueCount="279">
  <si>
    <t>Datei</t>
  </si>
  <si>
    <t>Dauer Testphase (netto) in Minuten</t>
  </si>
  <si>
    <t>Zeit Qualitätssicherung vor Übernahme in den Produktivbetrieb in Minuten</t>
  </si>
  <si>
    <t>Entgelt-/Besoldungsgruppe Sachbearbeiter (nach KGSt.)</t>
  </si>
  <si>
    <t>Vertragliche Regelarbeitszeit Sachbearbeitung in Prozent</t>
  </si>
  <si>
    <t>Vertragliche Wochen-Arbeitszeit Sachbearbeitung in Stunden (gerundet)</t>
  </si>
  <si>
    <t>Personalkosten Fachbereich jährlich</t>
  </si>
  <si>
    <t>Sachkostenpauschale Fachbereich jährlich (KGSt. 9.700 €)</t>
  </si>
  <si>
    <t>Gemeinkosten Fachbereich jährlich (KGSt. 20% der PK)</t>
  </si>
  <si>
    <t>Personalgesamtkosten Fachbereich jährlich (PK+SK+GK)</t>
  </si>
  <si>
    <t>Personalkosten Fachbereich pro Minute</t>
  </si>
  <si>
    <t>Entgelt-/Besoldungsgruppe Modellierer (nach KGSt.)</t>
  </si>
  <si>
    <t>Vertragliche Regelarbeitszeit Modellierer in Prozent</t>
  </si>
  <si>
    <t>Vertragliche Wochen-Arbeitszeit Modellierer in Stunden (gerundet)</t>
  </si>
  <si>
    <t>Personalkosten Modellierer jährlich</t>
  </si>
  <si>
    <t>Sachkostenpauschale Modellierer jährlich (KGSt. 9.700 €)</t>
  </si>
  <si>
    <t>Gemeinkosten Modellierer jährlich (KGSt. 20% der PK)</t>
  </si>
  <si>
    <t>Personalgesamtkosten Modellierer jährlich (PK+SK+GK)</t>
  </si>
  <si>
    <t>Personalkosten Modellierer pro Minute</t>
  </si>
  <si>
    <t>Gegenüberstellung Prozessdauer (Minuten)</t>
  </si>
  <si>
    <t>Laufende Gesamtaufwendungen Fachabteilung (Euro/Jahr)</t>
  </si>
  <si>
    <t>Gesamtaufwand der Automatisierung (Stunden)</t>
  </si>
  <si>
    <t>Gesamtaufwendungen EMMA einmalig (Euro)</t>
  </si>
  <si>
    <t>Laufende anteilige Lizenzkosten EMMA (Euro/Jahr)</t>
  </si>
  <si>
    <t>Lizenzkosten (Euro/Minute)</t>
  </si>
  <si>
    <t>Anteil Lizenzkosten an Gesamtlizenzkosten (in %)</t>
  </si>
  <si>
    <t>Prozessaufwand (Stunden/Jahr)</t>
  </si>
  <si>
    <t>Personalkosten (Euro/Jahr)</t>
  </si>
  <si>
    <t>Ab wie vielen Monaten nach Einführung lohnt sich die Automatisierung finanziell?</t>
  </si>
  <si>
    <t>20251114_Steckbrief_Beschaffungsvorgänge-in-eAkte_Abmeldung-2Charta.xlsm</t>
  </si>
  <si>
    <t>E10</t>
  </si>
  <si>
    <t>E11</t>
  </si>
  <si>
    <t>Abmeldung von 2Charta</t>
  </si>
  <si>
    <t>20251114_Steckbrief_Beschaffungsvorgänge-in-eAkte_Anmeldung-2Charta.xlsm</t>
  </si>
  <si>
    <t>Anmeldung an 2Charta</t>
  </si>
  <si>
    <t>20251114_Steckbrief_Beschaffungsvorgänge-in-eAkte_Übertragung-durchführen.xlsm</t>
  </si>
  <si>
    <t>Beschaffungsvorgänge in eAkte übertragen</t>
  </si>
  <si>
    <t>20251114_Steckbrief_Infoma-Nutzer-anlegen.xlsm</t>
  </si>
  <si>
    <t>Nutzer in Infoma anlegen</t>
  </si>
  <si>
    <t>20251114_Steckbrief_Infoma-Nutzer-anlegen_Anmeldung.xlsm</t>
  </si>
  <si>
    <t>Anmeldung an Infoma</t>
  </si>
  <si>
    <t>20251114_Steckbrief_Schließereignisse-auswerten_AirKey-Daten-Auswertung.xlsm</t>
  </si>
  <si>
    <t>Schließereignisse Sportstätten auswerten</t>
  </si>
  <si>
    <t>20251114_Steckbrief_Schließereignisse-auswerten_AirKey-Daten-Download.xlsm</t>
  </si>
  <si>
    <t>Schließereignisse Sportstätten Download</t>
  </si>
  <si>
    <t>20251114_Steckbrief_Schreiben-Ablauf-eAT-und-Pass_Abmeldung-2Charta.xlsm</t>
  </si>
  <si>
    <t>Abmeldung 2Charta LaDiVA</t>
  </si>
  <si>
    <t>20251114_Steckbrief_Schreiben-Ablauf-eAT-und-Pass_Abmeldung-KMA-Citrix.xlsm</t>
  </si>
  <si>
    <t>Abmeldung KMA Citrix</t>
  </si>
  <si>
    <t>20251114_Steckbrief_Schreiben-Ablauf-eAT-und-Pass_Anmeldung-2Charta.xlsm</t>
  </si>
  <si>
    <t>Anmeldung 2Charta LaDiVA</t>
  </si>
  <si>
    <t>20251114_Steckbrief_Schreiben-Ablauf-eAT-und-Pass_Anmeldung-Curalit.xlsm</t>
  </si>
  <si>
    <t>Anmeldung Curalit, Citrix</t>
  </si>
  <si>
    <t>20251114_Steckbrief_Schreiben-Ablauf-eAT-und-Pass_Anmeldung-KMA.xlsm</t>
  </si>
  <si>
    <t>Anmeldung KM-Ausländer</t>
  </si>
  <si>
    <t>20251114_Steckbrief_Schreiben-Ablauf-eAT_Datenaufbereitung.xlsm</t>
  </si>
  <si>
    <t>Datenaufbereitung eAT Ablauf</t>
  </si>
  <si>
    <t>20251114_Steckbrief_Schreiben-Ablauf-eAT_Schreiben-erstellen-speichern-versenden.xlsm</t>
  </si>
  <si>
    <t>eAT Erinnerungsschreiben erstellen, speichern, senden</t>
  </si>
  <si>
    <t>20251114_Steckbrief_Schreiben-Ablauf-eAT_Übertragung-in-eAkte-durchführen.xlsm</t>
  </si>
  <si>
    <t>eAT Schreiben in eAkte 2Charta übertragen</t>
  </si>
  <si>
    <t>20251114_Steckbrief_Schreiben-Erinnerung-Pass_Datenaufbereitung.xlsm</t>
  </si>
  <si>
    <t>Datenaufbereitung Pass Ablauf</t>
  </si>
  <si>
    <t>20251114_Steckbrief_Schreiben-Erinnerung-Pass_Schreiben-erstellen-speichern-versenden.xlsm</t>
  </si>
  <si>
    <t>Pass Erinnerungsschreiben erstellen, speichern, senden</t>
  </si>
  <si>
    <t>20251114_Steckbrief_Schreiben-Erinnerung-Pass_Übertragung-in-eAkte-durchführen.xlsm</t>
  </si>
  <si>
    <t>Pass Schreiben in eAkte 2Charta übertragen</t>
  </si>
  <si>
    <t>20251114_Steckbrief_Übertragung-meldepflichtiger-Erkrankungen_Abmeldung.xlsm</t>
  </si>
  <si>
    <t>Abmeldung Survnet, Mikropro, Remote Desktop, Citrix</t>
  </si>
  <si>
    <t>20251114_Steckbrief_Übertragung-meldepflichtiger-Erkrankungen_Anmeldung.xlsm</t>
  </si>
  <si>
    <t>Anmeldung an Remotedesktop (Citrix), Survnet, Mikropro</t>
  </si>
  <si>
    <t>20251114_Steckbrief_Übertragung-meldepflichtiger-Erkrankungen_Bearbeitung.xlsm</t>
  </si>
  <si>
    <t>Bearbeitung der Fälle (COVID-19)</t>
  </si>
  <si>
    <t>20251114_Steckbrief_Übertragung-meldepflichtiger-Erkrankungen_DEMIS-Abruf.xlsm</t>
  </si>
  <si>
    <t>DEMIS-Abruf</t>
  </si>
  <si>
    <t>MDM-Telekom_Liste_erstellen.xlsm</t>
  </si>
  <si>
    <t>MDM-Telekom Liste erstellen</t>
  </si>
  <si>
    <t>Paragraf12_Abmeldung.xlsm</t>
  </si>
  <si>
    <t>E8</t>
  </si>
  <si>
    <t>Paragraf 12 - Abmeldung</t>
  </si>
  <si>
    <t>Paragraf12_Anmeldung.xlsm</t>
  </si>
  <si>
    <t>Paragraf 12 - Anmeldung</t>
  </si>
  <si>
    <t>Paragraf12_Paperless_Export.xlsm</t>
  </si>
  <si>
    <t>Paragraf 12 - Paperless Export</t>
  </si>
  <si>
    <t>Paragraf12_Ummeldung.xlsm</t>
  </si>
  <si>
    <t>Paragraf 12 - Ummeldung</t>
  </si>
  <si>
    <t>Prozesstagebuch Ausgangsrechnungen ablegen SEK - Prozesstagebuch Ausgangsrechnu.xlsm</t>
  </si>
  <si>
    <t>A9 g.D.</t>
  </si>
  <si>
    <t>FB 11 Ausgangsrechnung PDF ablegen</t>
  </si>
  <si>
    <t>Prozesstagebuch Debitorenabgleich ProBauGN7 SEK - Prozesstagebuch Debitorenabgl.xlsm</t>
  </si>
  <si>
    <t>Debitorennummerabgleich zwischen ProBauG und N7</t>
  </si>
  <si>
    <t>Prozesstagebuch Eingangsrechnung ablegen SEK - Prozesstagebuch Eingangsrechnung.xlsm</t>
  </si>
  <si>
    <t>E9A</t>
  </si>
  <si>
    <t>Eingangsrechnungen XML ablegen</t>
  </si>
  <si>
    <t>Prozesstagebuch Übernahme Nachrichten esina21 in enaio Posteingangsworkflow SEK.xlsm</t>
  </si>
  <si>
    <t>E7</t>
  </si>
  <si>
    <t>Übernahme Nachrichten esina21 in enaio</t>
  </si>
  <si>
    <t>Prozesstagebuch Übernahme Uploadportal (Civento) in Enaio Posteingangsworkflow .xlsm</t>
  </si>
  <si>
    <t>Übernahme Uploadportal in enaio</t>
  </si>
  <si>
    <t>ServiceDesk_Download_Hardware.xlsm</t>
  </si>
  <si>
    <t>Servicedesk - Download Hardware</t>
  </si>
  <si>
    <t>ServiceDesk_Download_Hardware_Drucker.xlsm</t>
  </si>
  <si>
    <t>Servicedesk - Download Hardware Drucker</t>
  </si>
  <si>
    <t>ServiceDesk_Download_Hardware_Notebooks.xlsm</t>
  </si>
  <si>
    <t>Servicedesk - Download Hardware Notebooks</t>
  </si>
  <si>
    <t>ServiceDesk_Download_Hardware_PCs.xlsm</t>
  </si>
  <si>
    <t>Servicedesk - Download Hardware PCs</t>
  </si>
  <si>
    <t>ServiceDesk_Download_Hardware_RMA.xlsm</t>
  </si>
  <si>
    <t>Servicedesk - Download Hardware RMA</t>
  </si>
  <si>
    <t>ServiceDesk_Download_Hardware_Scanner.xlsm</t>
  </si>
  <si>
    <t>Servicedesk - Download Hardware Scanner</t>
  </si>
  <si>
    <t>ServiceDesk_Zusammenfassung_Hardware.xlsm</t>
  </si>
  <si>
    <t>Servicedesk - Zusammenfassung Hardware</t>
  </si>
  <si>
    <t>TESMA_Auslaender_und_Migration.xlsm</t>
  </si>
  <si>
    <t>Import Tesma - Auslaender und Migration</t>
  </si>
  <si>
    <t>TESMA_Gesundheitsamt.xlsm</t>
  </si>
  <si>
    <t>Import Tesma - Gesundheitsamt</t>
  </si>
  <si>
    <t>TESMA_Jugendamt - Kopie.xlsm</t>
  </si>
  <si>
    <t>Import Tesma - Jugendamt</t>
  </si>
  <si>
    <t>TESMA_Soziales.xlsm</t>
  </si>
  <si>
    <t>Import Tesma - Soziales</t>
  </si>
  <si>
    <t>TESMA_Strassenverkehrswesen.xlsm</t>
  </si>
  <si>
    <t>Import Tesma - Strassenverkehrswesen</t>
  </si>
  <si>
    <t>Prozessname:</t>
  </si>
  <si>
    <t>Häufigkeit (Anzahl)</t>
  </si>
  <si>
    <t>Häufigkeit (Zyklen)</t>
  </si>
  <si>
    <t>Screencast</t>
  </si>
  <si>
    <t>Gespräch</t>
  </si>
  <si>
    <t>Screenshots</t>
  </si>
  <si>
    <t>Entgeldgruppen</t>
  </si>
  <si>
    <t>Kollegen</t>
  </si>
  <si>
    <t>Jour-Fixe</t>
  </si>
  <si>
    <t>Wianco</t>
  </si>
  <si>
    <t>2Ü</t>
  </si>
  <si>
    <t>Kreis Bergstrasse</t>
  </si>
  <si>
    <t>Schwalm-Eder-Kreis</t>
  </si>
  <si>
    <t>Kreis Waldeck-Frankenberg</t>
  </si>
  <si>
    <t>Ja</t>
  </si>
  <si>
    <t>Nein</t>
  </si>
  <si>
    <t>9a</t>
  </si>
  <si>
    <t>9b</t>
  </si>
  <si>
    <t>Arbeitsschritt</t>
  </si>
  <si>
    <t>9c</t>
  </si>
  <si>
    <t>Schnittstelle</t>
  </si>
  <si>
    <t>Dokumentenübertragung</t>
  </si>
  <si>
    <t>Sonstiges</t>
  </si>
  <si>
    <t>Täglich</t>
  </si>
  <si>
    <t>Wöchentlich</t>
  </si>
  <si>
    <t>Monatlich</t>
  </si>
  <si>
    <t>Jährlich</t>
  </si>
  <si>
    <t>15Ü</t>
  </si>
  <si>
    <t>Sekunden</t>
  </si>
  <si>
    <t>Minuten</t>
  </si>
  <si>
    <t>Stunden</t>
  </si>
  <si>
    <t>Tage</t>
  </si>
  <si>
    <t>Gering</t>
  </si>
  <si>
    <t>Mittel</t>
  </si>
  <si>
    <t>Hoch</t>
  </si>
  <si>
    <t>Prozessvolumen (Dauer einmalige Durchführung)</t>
  </si>
  <si>
    <t>Tatsächliche Komplexität der Modellierung</t>
  </si>
  <si>
    <t>Tatsaechliche Komplexitaet</t>
  </si>
  <si>
    <t>Prozessname</t>
  </si>
  <si>
    <t>Voraussichtlicher Wartungsaufwand</t>
  </si>
  <si>
    <t>Entgelt-/Besoldungsgruppe Sachbearbeiter (nach KGSt.):</t>
  </si>
  <si>
    <t>Sachkostenpauschale Büroarbeitsplatz Vollzeit/Teilzeit</t>
  </si>
  <si>
    <t>Gemeinkosten Zuschlag
Vollzeit</t>
  </si>
  <si>
    <t>Gemeinkosten Zuschlag
Teilzeit</t>
  </si>
  <si>
    <t>Normalarbeitszeit pro Woche - Vollzeit (Stunden)</t>
  </si>
  <si>
    <t>Normalarbeitszeit Allgemeine Verwaltung pro Jahr - Vollzeit (Stunden)</t>
  </si>
  <si>
    <t>Beschäftigte</t>
  </si>
  <si>
    <t>Beamte</t>
  </si>
  <si>
    <t>KGSt, S. 10</t>
  </si>
  <si>
    <t>KGSt, S. 11</t>
  </si>
  <si>
    <t>KGSt, S. 14</t>
  </si>
  <si>
    <t>KGSt, S. 13</t>
  </si>
  <si>
    <t>KGSt, S. 9; 18f.</t>
  </si>
  <si>
    <t>KGSt, S. 8; 17</t>
  </si>
  <si>
    <t>Personalkosten Vollzeit * 0,2</t>
  </si>
  <si>
    <r>
      <t xml:space="preserve">Personalkosten </t>
    </r>
    <r>
      <rPr>
        <sz val="11"/>
        <color rgb="FF00B0F0"/>
        <rFont val="Calibri"/>
        <family val="2"/>
        <scheme val="minor"/>
      </rPr>
      <t>Vollzeit</t>
    </r>
    <r>
      <rPr>
        <sz val="11"/>
        <rFont val="Calibri"/>
        <family val="2"/>
        <scheme val="minor"/>
      </rPr>
      <t xml:space="preserve"> * 0,2</t>
    </r>
  </si>
  <si>
    <t>Bereich 4</t>
  </si>
  <si>
    <t>Bereich 7</t>
  </si>
  <si>
    <t>Naturwissenschaft, Geografie &amp; Informatik</t>
  </si>
  <si>
    <t xml:space="preserve"> </t>
  </si>
  <si>
    <t>Unternehmensorganisation, Buchhaltung, Recht &amp; Verwaltung</t>
  </si>
  <si>
    <t>Unternehmensorganisation, Buchhaltung, Recht  &amp; Verwaltung</t>
  </si>
  <si>
    <t>Alle</t>
  </si>
  <si>
    <t>Informatikberufe</t>
  </si>
  <si>
    <t>Für Berechnungen und Dropdowns verwendete Daten</t>
  </si>
  <si>
    <t>E2</t>
  </si>
  <si>
    <t>A6</t>
  </si>
  <si>
    <t>Entgelt-/Besoldungsgruppe</t>
  </si>
  <si>
    <t>Sachkostenpauschale</t>
  </si>
  <si>
    <t>Gemeinkostenzuschlag</t>
  </si>
  <si>
    <t>Personalkosten</t>
  </si>
  <si>
    <t>Regelarbeitszeit Prozent</t>
  </si>
  <si>
    <t>Wo.arbeitszeit Stunden</t>
  </si>
  <si>
    <t>E3</t>
  </si>
  <si>
    <t>A7</t>
  </si>
  <si>
    <t>E4</t>
  </si>
  <si>
    <t>A8</t>
  </si>
  <si>
    <t>E5</t>
  </si>
  <si>
    <t>A9 m.D.</t>
  </si>
  <si>
    <t>E6</t>
  </si>
  <si>
    <t>A9 m.D. + Zulage</t>
  </si>
  <si>
    <t>A10</t>
  </si>
  <si>
    <t>A11</t>
  </si>
  <si>
    <t>E9B</t>
  </si>
  <si>
    <t>A12</t>
  </si>
  <si>
    <t>E9C</t>
  </si>
  <si>
    <t>A13 g.D.</t>
  </si>
  <si>
    <t>A13 h.D.</t>
  </si>
  <si>
    <t>A14</t>
  </si>
  <si>
    <t>E12</t>
  </si>
  <si>
    <t>A15</t>
  </si>
  <si>
    <t>E13</t>
  </si>
  <si>
    <t>A16</t>
  </si>
  <si>
    <t>E14</t>
  </si>
  <si>
    <t>B2</t>
  </si>
  <si>
    <t>E15</t>
  </si>
  <si>
    <t>B3 (Achtung! Kein Kosten-Betrag vorhanden!)</t>
  </si>
  <si>
    <t>E15UE (Achtung! Kein Kosten-Betrag vorhanden!)</t>
  </si>
  <si>
    <t>B7 (Achtung! Kein Kosten-Betrag vorhanden!)</t>
  </si>
  <si>
    <t>Ausbildung 1. Jahr</t>
  </si>
  <si>
    <t>B8</t>
  </si>
  <si>
    <t>Ausbildung 2. Jahr</t>
  </si>
  <si>
    <t>B9</t>
  </si>
  <si>
    <t>Ausbildung 3. Jahr</t>
  </si>
  <si>
    <t>B11</t>
  </si>
  <si>
    <t>Ausbildung 4. Jahr</t>
  </si>
  <si>
    <t>Anwärter m.D.</t>
  </si>
  <si>
    <t>Anwärter g.D.</t>
  </si>
  <si>
    <t>Anwärter h.D. (Achtung! Kein Kosten-Betrag vorhanden!)</t>
  </si>
  <si>
    <t>Vertragliche Regelarbeitszeit in Prozent:</t>
  </si>
  <si>
    <t>Vertragliche Wochen-Arbeitszeit in Stunden gerundet:</t>
  </si>
  <si>
    <t>Sachkostenpauschale jährlich (KGSt.: 9.700 €):</t>
  </si>
  <si>
    <t>Gemeinkosten jährlich (KGSt.: 20% der PK):</t>
  </si>
  <si>
    <t>Personalgesamtkosten (PK, SK, GK) jährlich:</t>
  </si>
  <si>
    <t>Personalkosten Fachbereich pro Minute:</t>
  </si>
  <si>
    <t>Entgelt-/Besoldungsgruppe Modellierer (nach KGSt.):</t>
  </si>
  <si>
    <t>Personalkosten Modellierer pro Minute:</t>
  </si>
  <si>
    <t>Prozessdauer Fachabteilung</t>
  </si>
  <si>
    <t>Prozessdauer Fachabteilung:</t>
  </si>
  <si>
    <t>Dauer Testphase (netto)</t>
  </si>
  <si>
    <t>In Minuten</t>
  </si>
  <si>
    <t>Prozessdauer Emma:</t>
  </si>
  <si>
    <t>Dauer Testphase (netto):</t>
  </si>
  <si>
    <t>Zeit Qualitätsicherung vor Übernahme in den Produktivbetrieb:</t>
  </si>
  <si>
    <t>Dauer der Modellierung mit EMMA:</t>
  </si>
  <si>
    <t>Haeufigkeit (Anzahl)</t>
  </si>
  <si>
    <t>Haeufigkeit (Zyklen)</t>
  </si>
  <si>
    <t>Prozessvolumen (Dauer einmalige Durchfuehrung)</t>
  </si>
  <si>
    <t>Prozessvolumen (Dauer einmalige Durchfuehrung)2</t>
  </si>
  <si>
    <t>Prozessdauer EMMA</t>
  </si>
  <si>
    <t>Dauer der Modellierung mit EMMA</t>
  </si>
  <si>
    <t>Zeit Qualitaetssicherung vor Uebernahme in den Produktivbetrieb</t>
  </si>
  <si>
    <t>Laufende Gesamtaufwendungen Fachabteilung (Euro / Jahr)</t>
  </si>
  <si>
    <t>Ergebnisse</t>
  </si>
  <si>
    <t>Fachabteilung</t>
  </si>
  <si>
    <t>Emma</t>
  </si>
  <si>
    <t>Laufende anteilige Lizenzkosten EMMA (Euro / Jahr)</t>
  </si>
  <si>
    <t>Lizenzkosten (Euro / Minute)</t>
  </si>
  <si>
    <t>Einsparpotenzial:</t>
  </si>
  <si>
    <t>Prozessaufwand (Stunden / Jahr)</t>
  </si>
  <si>
    <t>Personalkosten (Euro / Jahr)</t>
  </si>
  <si>
    <t xml:space="preserve">Ab wie vielen Monaten nach Einführung 
lohnt sich die Automatisierung finanziell? </t>
  </si>
  <si>
    <t>- bedeutet , dass EMMA für diesen Prozess länger benötigt als die Sachbearbeitenden</t>
  </si>
  <si>
    <t>Prozessaufnahme</t>
  </si>
  <si>
    <t>Prozessmodellierung (Picture)</t>
  </si>
  <si>
    <t>Prozessmodellierung (Picture):</t>
  </si>
  <si>
    <t xml:space="preserve">Prozessaufnahme: </t>
  </si>
  <si>
    <t>Regelarbeitszeit %</t>
  </si>
  <si>
    <t>Arbeitstage</t>
  </si>
  <si>
    <t>Urlaubstage</t>
  </si>
  <si>
    <t>Krankheitstage</t>
  </si>
  <si>
    <t>Feiertage</t>
  </si>
  <si>
    <t>Prozessvolumen (Dauer einmalige Durchführung) (Zahl)</t>
  </si>
  <si>
    <t>Personalkosten Fachbereich jährlich (100%):</t>
  </si>
  <si>
    <t>Personalkosten Modellierer jährlich (100%):</t>
  </si>
  <si>
    <t>Maximalwert: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</si>
</sst>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0\ &quot;€&quot;"/>
  </numFmts>
  <fonts count="20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i/>
      <sz val="11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4"/>
      <name val="Calibri"/>
      <family val="2"/>
      <scheme val="minor"/>
    </font>
    <font>
      <i/>
      <sz val="11"/>
      <color theme="0" tint="-0.14999847407452621"/>
      <name val="Calibri"/>
      <family val="2"/>
      <scheme val="minor"/>
    </font>
    <font>
      <sz val="11"/>
      <name val="Calibri"/>
      <family val="2"/>
      <scheme val="minor"/>
    </font>
    <font>
      <sz val="11"/>
      <color rgb="FF00B0F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0" tint="-0.1499984740745262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 tint="0.34998626667073579"/>
      <name val="Calibri"/>
      <family val="2"/>
      <scheme val="minor"/>
    </font>
    <font>
      <sz val="11"/>
      <color theme="1" tint="0.249977111117893"/>
      <name val="Calibri"/>
      <family val="2"/>
      <scheme val="minor"/>
    </font>
    <font>
      <sz val="11"/>
      <color theme="4" tint="0.79998168889431442"/>
      <name val="Calibri"/>
      <family val="2"/>
      <scheme val="minor"/>
    </font>
    <font>
      <b/>
      <sz val="11"/>
      <color theme="1" tint="0.249977111117893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right"/>
    </xf>
    <xf numFmtId="164" fontId="0" fillId="0" borderId="0" xfId="0" applyNumberFormat="1" applyAlignment="1">
      <alignment vertical="top" wrapText="1"/>
    </xf>
    <xf numFmtId="164" fontId="1" fillId="0" borderId="0" xfId="0" applyNumberFormat="1" applyFont="1" applyAlignment="1">
      <alignment vertical="top" wrapText="1"/>
    </xf>
    <xf numFmtId="0" fontId="4" fillId="0" borderId="0" xfId="0" applyFont="1" applyAlignment="1">
      <alignment horizontal="right" vertical="top" wrapText="1"/>
    </xf>
    <xf numFmtId="0" fontId="4" fillId="2" borderId="0" xfId="0" applyFont="1" applyFill="1" applyAlignment="1">
      <alignment horizontal="right" vertical="top" wrapText="1"/>
    </xf>
    <xf numFmtId="0" fontId="5" fillId="0" borderId="0" xfId="0" applyFont="1" applyAlignment="1">
      <alignment horizontal="right" vertical="top" wrapText="1"/>
    </xf>
    <xf numFmtId="0" fontId="6" fillId="0" borderId="0" xfId="0" applyFont="1" applyAlignment="1">
      <alignment horizontal="right" vertical="top" wrapText="1"/>
    </xf>
    <xf numFmtId="0" fontId="5" fillId="2" borderId="0" xfId="0" applyFont="1" applyFill="1" applyAlignment="1">
      <alignment horizontal="right" vertical="top" wrapText="1"/>
    </xf>
    <xf numFmtId="0" fontId="5" fillId="0" borderId="0" xfId="0" applyFont="1" applyAlignment="1">
      <alignment horizontal="right" vertical="top"/>
    </xf>
    <xf numFmtId="0" fontId="5" fillId="2" borderId="0" xfId="0" applyFont="1" applyFill="1" applyAlignment="1">
      <alignment horizontal="right" vertical="top"/>
    </xf>
    <xf numFmtId="0" fontId="7" fillId="0" borderId="0" xfId="0" applyFont="1" applyAlignment="1">
      <alignment horizontal="right" vertical="top"/>
    </xf>
    <xf numFmtId="3" fontId="8" fillId="0" borderId="0" xfId="0" applyNumberFormat="1" applyFont="1" applyAlignment="1">
      <alignment horizontal="right" vertical="top" wrapText="1"/>
    </xf>
    <xf numFmtId="9" fontId="8" fillId="0" borderId="0" xfId="0" applyNumberFormat="1" applyFont="1" applyAlignment="1">
      <alignment horizontal="right" vertical="top" wrapText="1"/>
    </xf>
    <xf numFmtId="0" fontId="0" fillId="0" borderId="0" xfId="0" applyAlignment="1">
      <alignment vertical="top"/>
    </xf>
    <xf numFmtId="9" fontId="5" fillId="2" borderId="0" xfId="0" applyNumberFormat="1" applyFont="1" applyFill="1" applyAlignment="1">
      <alignment horizontal="right" vertical="top"/>
    </xf>
    <xf numFmtId="0" fontId="8" fillId="0" borderId="0" xfId="0" applyFont="1" applyAlignment="1">
      <alignment horizontal="right" vertical="top" wrapText="1"/>
    </xf>
    <xf numFmtId="0" fontId="7" fillId="0" borderId="0" xfId="0" applyFont="1" applyAlignment="1">
      <alignment horizontal="right" vertical="top" wrapText="1"/>
    </xf>
    <xf numFmtId="0" fontId="0" fillId="0" borderId="0" xfId="0" applyAlignment="1">
      <alignment horizontal="right" vertical="top"/>
    </xf>
    <xf numFmtId="3" fontId="0" fillId="0" borderId="0" xfId="0" applyNumberFormat="1" applyAlignment="1">
      <alignment vertical="top"/>
    </xf>
    <xf numFmtId="0" fontId="10" fillId="2" borderId="0" xfId="0" applyFont="1" applyFill="1" applyAlignment="1">
      <alignment horizontal="right" vertical="top"/>
    </xf>
    <xf numFmtId="0" fontId="10" fillId="0" borderId="0" xfId="0" applyFont="1" applyAlignment="1">
      <alignment horizontal="right" vertical="top"/>
    </xf>
    <xf numFmtId="0" fontId="0" fillId="2" borderId="0" xfId="0" applyFill="1" applyAlignment="1">
      <alignment vertical="top"/>
    </xf>
    <xf numFmtId="0" fontId="11" fillId="0" borderId="0" xfId="0" applyFont="1" applyAlignment="1">
      <alignment vertical="top"/>
    </xf>
    <xf numFmtId="3" fontId="0" fillId="2" borderId="0" xfId="0" applyNumberFormat="1" applyFill="1" applyAlignment="1">
      <alignment vertical="top"/>
    </xf>
    <xf numFmtId="0" fontId="11" fillId="2" borderId="0" xfId="0" applyFont="1" applyFill="1" applyAlignment="1">
      <alignment vertical="top"/>
    </xf>
    <xf numFmtId="0" fontId="12" fillId="0" borderId="0" xfId="0" applyFont="1" applyAlignment="1">
      <alignment vertical="top"/>
    </xf>
    <xf numFmtId="0" fontId="10" fillId="0" borderId="0" xfId="0" applyFont="1" applyAlignment="1">
      <alignment vertical="top"/>
    </xf>
    <xf numFmtId="3" fontId="10" fillId="0" borderId="0" xfId="0" applyNumberFormat="1" applyFont="1" applyAlignment="1">
      <alignment vertical="top"/>
    </xf>
    <xf numFmtId="0" fontId="2" fillId="0" borderId="0" xfId="0" applyFont="1" applyAlignment="1">
      <alignment vertical="top"/>
    </xf>
    <xf numFmtId="3" fontId="11" fillId="0" borderId="0" xfId="0" applyNumberFormat="1" applyFont="1" applyAlignment="1">
      <alignment vertical="top"/>
    </xf>
    <xf numFmtId="0" fontId="8" fillId="0" borderId="0" xfId="0" applyFont="1" applyAlignment="1">
      <alignment vertical="top"/>
    </xf>
    <xf numFmtId="3" fontId="8" fillId="0" borderId="0" xfId="0" applyNumberFormat="1" applyFont="1" applyAlignment="1">
      <alignment vertical="top"/>
    </xf>
    <xf numFmtId="0" fontId="0" fillId="3" borderId="0" xfId="0" applyFill="1"/>
    <xf numFmtId="164" fontId="0" fillId="3" borderId="0" xfId="0" applyNumberFormat="1" applyFill="1"/>
    <xf numFmtId="0" fontId="13" fillId="3" borderId="0" xfId="0" applyFont="1" applyFill="1" applyAlignment="1">
      <alignment wrapText="1"/>
    </xf>
    <xf numFmtId="0" fontId="0" fillId="4" borderId="0" xfId="0" applyFill="1"/>
    <xf numFmtId="0" fontId="0" fillId="4" borderId="1" xfId="0" applyFill="1" applyBorder="1"/>
    <xf numFmtId="0" fontId="14" fillId="3" borderId="0" xfId="0" applyFont="1" applyFill="1"/>
    <xf numFmtId="0" fontId="0" fillId="4" borderId="1" xfId="0" applyFill="1" applyBorder="1" applyProtection="1">
      <protection locked="0"/>
    </xf>
    <xf numFmtId="0" fontId="0" fillId="4" borderId="2" xfId="0" applyFill="1" applyBorder="1"/>
    <xf numFmtId="0" fontId="0" fillId="4" borderId="3" xfId="0" applyFill="1" applyBorder="1" applyAlignment="1">
      <alignment horizontal="right"/>
    </xf>
    <xf numFmtId="0" fontId="0" fillId="4" borderId="1" xfId="0" applyFill="1" applyBorder="1" applyAlignment="1" applyProtection="1">
      <alignment horizontal="right"/>
      <protection locked="0"/>
    </xf>
    <xf numFmtId="0" fontId="15" fillId="3" borderId="0" xfId="0" applyFont="1" applyFill="1"/>
    <xf numFmtId="0" fontId="0" fillId="4" borderId="1" xfId="0" applyFill="1" applyBorder="1" applyAlignment="1" applyProtection="1">
      <alignment horizontal="right" wrapText="1"/>
      <protection locked="0"/>
    </xf>
    <xf numFmtId="0" fontId="16" fillId="3" borderId="0" xfId="0" applyFont="1" applyFill="1"/>
    <xf numFmtId="0" fontId="0" fillId="2" borderId="1" xfId="0" applyFill="1" applyBorder="1"/>
    <xf numFmtId="165" fontId="15" fillId="2" borderId="1" xfId="0" applyNumberFormat="1" applyFont="1" applyFill="1" applyBorder="1"/>
    <xf numFmtId="0" fontId="15" fillId="2" borderId="1" xfId="0" applyFont="1" applyFill="1" applyBorder="1"/>
    <xf numFmtId="164" fontId="15" fillId="2" borderId="1" xfId="0" applyNumberFormat="1" applyFont="1" applyFill="1" applyBorder="1"/>
    <xf numFmtId="0" fontId="15" fillId="2" borderId="1" xfId="0" applyFont="1" applyFill="1" applyBorder="1" applyAlignment="1">
      <alignment horizontal="right"/>
    </xf>
    <xf numFmtId="0" fontId="17" fillId="3" borderId="0" xfId="0" applyFont="1" applyFill="1" applyAlignment="1">
      <alignment horizontal="right"/>
    </xf>
    <xf numFmtId="0" fontId="17" fillId="3" borderId="0" xfId="0" applyFont="1" applyFill="1"/>
    <xf numFmtId="0" fontId="2" fillId="3" borderId="0" xfId="0" applyFont="1" applyFill="1"/>
    <xf numFmtId="0" fontId="2" fillId="3" borderId="0" xfId="0" applyFont="1" applyFill="1" applyAlignment="1">
      <alignment vertical="top"/>
    </xf>
    <xf numFmtId="0" fontId="18" fillId="0" borderId="0" xfId="0" applyFont="1"/>
    <xf numFmtId="0" fontId="18" fillId="0" borderId="0" xfId="0" applyFont="1" applyAlignment="1">
      <alignment vertical="top"/>
    </xf>
    <xf numFmtId="1" fontId="18" fillId="0" borderId="0" xfId="0" applyNumberFormat="1" applyFont="1" applyAlignment="1">
      <alignment vertical="top"/>
    </xf>
    <xf numFmtId="165" fontId="19" fillId="2" borderId="1" xfId="0" applyNumberFormat="1" applyFont="1" applyFill="1" applyBorder="1"/>
    <xf numFmtId="165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3" borderId="0" xfId="0" applyFont="1" applyFill="1" applyAlignment="1">
      <alignment vertical="top" wrapText="1"/>
    </xf>
    <xf numFmtId="0" fontId="0" fillId="3" borderId="0" xfId="0" applyFill="1" applyAlignment="1">
      <alignment wrapText="1"/>
    </xf>
    <xf numFmtId="0" fontId="0" fillId="3" borderId="0" xfId="0" applyFill="1"/>
    <xf numFmtId="1" fontId="2" fillId="2" borderId="2" xfId="0" applyNumberFormat="1" applyFont="1" applyFill="1" applyBorder="1" applyAlignment="1">
      <alignment horizontal="right"/>
    </xf>
    <xf numFmtId="1" fontId="2" fillId="2" borderId="3" xfId="0" applyNumberFormat="1" applyFont="1" applyFill="1" applyBorder="1" applyAlignment="1">
      <alignment horizontal="right"/>
    </xf>
  </cellXfs>
  <cellStyles count="1">
    <cellStyle name="Standard" xfId="0" builtinId="0"/>
  </cellStyles>
  <dxfs count="22">
    <dxf>
      <font>
        <color auto="1"/>
      </font>
      <fill>
        <patternFill>
          <bgColor rgb="FF92D050"/>
        </patternFill>
      </fill>
    </dxf>
    <dxf>
      <font>
        <color auto="1"/>
      </font>
      <fill>
        <patternFill>
          <bgColor rgb="FFFFC000"/>
        </patternFill>
      </fill>
    </dxf>
    <dxf>
      <font>
        <color auto="1"/>
      </font>
      <fill>
        <patternFill>
          <bgColor rgb="FFFF0000"/>
        </patternFill>
      </fill>
    </dxf>
    <dxf>
      <font>
        <color auto="1"/>
      </font>
      <fill>
        <patternFill>
          <bgColor rgb="FFFF000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1"/>
      </font>
      <fill>
        <patternFill>
          <bgColor rgb="FF92D050"/>
        </patternFill>
      </fill>
    </dxf>
    <dxf>
      <font>
        <b/>
        <i val="0"/>
        <color rgb="FF9C0006"/>
      </font>
      <fill>
        <patternFill patternType="solid">
          <bgColor theme="4" tint="0.79998168889431442"/>
        </patternFill>
      </fill>
    </dxf>
    <dxf>
      <font>
        <b/>
        <i val="0"/>
        <color rgb="FF92D050"/>
      </font>
      <fill>
        <patternFill patternType="solid">
          <bgColor theme="4" tint="0.79998168889431442"/>
        </patternFill>
      </fill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numFmt numFmtId="164" formatCode="0.0"/>
    </dxf>
    <dxf>
      <alignment horizontal="general" vertical="top" textRotation="0" wrapText="1" indent="0" justifyLastLine="0" shrinkToFit="0" readingOrder="0"/>
    </dxf>
  </dxfs>
  <tableStyles count="0" defaultTableStyle="TableStyleMedium9" defaultPivotStyle="PivotStyleLight16"/>
  <colors>
    <mruColors>
      <color rgb="FFE7EEF5"/>
      <color rgb="FFE1EA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3</xdr:row>
      <xdr:rowOff>142875</xdr:rowOff>
    </xdr:from>
    <xdr:to>
      <xdr:col>2</xdr:col>
      <xdr:colOff>1028700</xdr:colOff>
      <xdr:row>4</xdr:row>
      <xdr:rowOff>38100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D54BEAD4-BAD7-4237-A7F2-B90B98F635DD}"/>
            </a:ext>
          </a:extLst>
        </xdr:cNvPr>
        <xdr:cNvSpPr txBox="1"/>
      </xdr:nvSpPr>
      <xdr:spPr>
        <a:xfrm>
          <a:off x="85725" y="1666875"/>
          <a:ext cx="3609975" cy="657225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100" b="1" u="sng"/>
            <a:t>Quelle:</a:t>
          </a:r>
        </a:p>
        <a:p>
          <a:r>
            <a:rPr lang="de-DE" sz="1100"/>
            <a:t>KGSt. (2024), Kosten eines Arbeitsplatzes</a:t>
          </a:r>
          <a:r>
            <a:rPr lang="de-DE" sz="1100" baseline="0"/>
            <a:t> (2024/2025), Bericht Nr. 9/2024).</a:t>
          </a:r>
          <a:endParaRPr lang="de-DE" sz="1100"/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D54F8B0-4BAD-47DC-A626-A566C1C4E99C}" name="tbl_export" displayName="tbl_export" ref="A1:AR45">
  <autoFilter ref="A1:AR45" xr:uid="{00000000-0009-0000-0100-000001000000}"/>
  <tableColumns count="44">
    <tableColumn id="31" xr3:uid="{00000000-0010-0000-0000-00001F000000}" name="Prozessname" dataDxfId="21"/>
    <tableColumn id="1" xr3:uid="{00000000-0010-0000-0000-000001000000}" name="Datei"/>
    <tableColumn id="2" xr3:uid="{00000000-0010-0000-0000-000002000000}" name="Prozessvolumen (Dauer einmalige Durchführung) (Zahl)"/>
    <tableColumn id="3" xr3:uid="{00000000-0010-0000-0000-000003000000}" name="Dauer Testphase (netto) in Minuten"/>
    <tableColumn id="4" xr3:uid="{00000000-0010-0000-0000-000004000000}" name="Zeit Qualitätssicherung vor Übernahme in den Produktivbetrieb in Minuten"/>
    <tableColumn id="5" xr3:uid="{00000000-0010-0000-0000-000005000000}" name="Entgelt-/Besoldungsgruppe Sachbearbeiter (nach KGSt.)"/>
    <tableColumn id="6" xr3:uid="{00000000-0010-0000-0000-000006000000}" name="Vertragliche Regelarbeitszeit Sachbearbeitung in Prozent"/>
    <tableColumn id="7" xr3:uid="{00000000-0010-0000-0000-000007000000}" name="Vertragliche Wochen-Arbeitszeit Sachbearbeitung in Stunden (gerundet)"/>
    <tableColumn id="8" xr3:uid="{00000000-0010-0000-0000-000008000000}" name="Personalkosten Fachbereich jährlich"/>
    <tableColumn id="9" xr3:uid="{00000000-0010-0000-0000-000009000000}" name="Sachkostenpauschale Fachbereich jährlich (KGSt. 9.700 €)"/>
    <tableColumn id="10" xr3:uid="{00000000-0010-0000-0000-00000A000000}" name="Gemeinkosten Fachbereich jährlich (KGSt. 20% der PK)"/>
    <tableColumn id="11" xr3:uid="{00000000-0010-0000-0000-00000B000000}" name="Personalgesamtkosten Fachbereich jährlich (PK+SK+GK)"/>
    <tableColumn id="12" xr3:uid="{00000000-0010-0000-0000-00000C000000}" name="Personalkosten Fachbereich pro Minute"/>
    <tableColumn id="13" xr3:uid="{00000000-0010-0000-0000-00000D000000}" name="Entgelt-/Besoldungsgruppe Modellierer (nach KGSt.)"/>
    <tableColumn id="14" xr3:uid="{00000000-0010-0000-0000-00000E000000}" name="Vertragliche Regelarbeitszeit Modellierer in Prozent"/>
    <tableColumn id="15" xr3:uid="{00000000-0010-0000-0000-00000F000000}" name="Vertragliche Wochen-Arbeitszeit Modellierer in Stunden (gerundet)"/>
    <tableColumn id="16" xr3:uid="{00000000-0010-0000-0000-000010000000}" name="Personalkosten Modellierer jährlich"/>
    <tableColumn id="17" xr3:uid="{00000000-0010-0000-0000-000011000000}" name="Sachkostenpauschale Modellierer jährlich (KGSt. 9.700 €)"/>
    <tableColumn id="18" xr3:uid="{00000000-0010-0000-0000-000012000000}" name="Gemeinkosten Modellierer jährlich (KGSt. 20% der PK)"/>
    <tableColumn id="19" xr3:uid="{00000000-0010-0000-0000-000013000000}" name="Personalgesamtkosten Modellierer jährlich (PK+SK+GK)"/>
    <tableColumn id="20" xr3:uid="{00000000-0010-0000-0000-000014000000}" name="Personalkosten Modellierer pro Minute"/>
    <tableColumn id="21" xr3:uid="{00000000-0010-0000-0000-000015000000}" name="Gegenüberstellung Prozessdauer (Minuten)"/>
    <tableColumn id="22" xr3:uid="{00000000-0010-0000-0000-000016000000}" name="Laufende Gesamtaufwendungen Fachabteilung (Euro/Jahr)"/>
    <tableColumn id="23" xr3:uid="{00000000-0010-0000-0000-000017000000}" name="Gesamtaufwand der Automatisierung (Stunden)"/>
    <tableColumn id="24" xr3:uid="{00000000-0010-0000-0000-000018000000}" name="Gesamtaufwendungen EMMA einmalig (Euro)"/>
    <tableColumn id="25" xr3:uid="{00000000-0010-0000-0000-000019000000}" name="Laufende anteilige Lizenzkosten EMMA (Euro/Jahr)"/>
    <tableColumn id="26" xr3:uid="{00000000-0010-0000-0000-00001A000000}" name="Lizenzkosten (Euro/Minute)"/>
    <tableColumn id="27" xr3:uid="{00000000-0010-0000-0000-00001B000000}" name="Anteil Lizenzkosten an Gesamtlizenzkosten (in %)"/>
    <tableColumn id="28" xr3:uid="{00000000-0010-0000-0000-00001C000000}" name="Prozessaufwand (Stunden/Jahr)"/>
    <tableColumn id="29" xr3:uid="{00000000-0010-0000-0000-00001D000000}" name="Personalkosten (Euro/Jahr)"/>
    <tableColumn id="30" xr3:uid="{00000000-0010-0000-0000-00001E000000}" name="Ab wie vielen Monaten nach Einführung lohnt sich die Automatisierung finanziell?"/>
    <tableColumn id="32" xr3:uid="{00000000-0010-0000-0000-000020000000}" name="Tatsaechliche Komplexitaet" dataDxfId="20"/>
    <tableColumn id="33" xr3:uid="{8C40445D-75BA-46EA-B222-48E31EE8E2FA}" name="Voraussichtlicher Wartungsaufwand" dataDxfId="19"/>
    <tableColumn id="34" xr3:uid="{496A052D-5D7D-42BA-ABA2-3B28E1C29950}" name="Haeufigkeit (Anzahl)" dataDxfId="18"/>
    <tableColumn id="35" xr3:uid="{180B436C-6CE2-40FD-B23A-973533EB9F74}" name="Haeufigkeit (Zyklen)" dataDxfId="17"/>
    <tableColumn id="36" xr3:uid="{562AFB65-1C78-43AD-AFEE-D23FEB6EF155}" name="Prozessvolumen (Dauer einmalige Durchfuehrung)" dataDxfId="16"/>
    <tableColumn id="37" xr3:uid="{D92D9546-7F24-4022-AF2D-671C9947678F}" name="Prozessvolumen (Dauer einmalige Durchfuehrung)2" dataDxfId="15"/>
    <tableColumn id="38" xr3:uid="{C6A4A700-74C6-424C-84F3-397C71A68D43}" name="Prozessdauer Fachabteilung" dataDxfId="14"/>
    <tableColumn id="39" xr3:uid="{D21FB44B-0383-4778-910D-ACFC65E41906}" name="Dauer der Modellierung mit EMMA" dataDxfId="13"/>
    <tableColumn id="40" xr3:uid="{AA8264D2-4226-4092-8E28-2881A1BA59D2}" name="Prozessdauer EMMA" dataDxfId="12"/>
    <tableColumn id="41" xr3:uid="{061CC0E8-D9BF-47A6-A438-982239A91094}" name="Dauer Testphase (netto)" dataDxfId="11"/>
    <tableColumn id="42" xr3:uid="{45DF638F-9301-47F9-A458-B63B8D9DB34F}" name="Zeit Qualitaetssicherung vor Uebernahme in den Produktivbetrieb" dataDxfId="10"/>
    <tableColumn id="43" xr3:uid="{95CBF7A5-BB3C-4A8C-B8B8-A9F01C625699}" name="Prozessaufnahme" dataDxfId="9"/>
    <tableColumn id="44" xr3:uid="{6076BB79-7123-40E1-A996-38DBA8AD4940}" name="Prozessmodellierung (Picture)" dataDxfId="8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239295-B8B6-4286-A570-3EC811905FB2}">
  <dimension ref="A1:K188"/>
  <sheetViews>
    <sheetView workbookViewId="0">
      <selection activeCell="H63" sqref="H63"/>
    </sheetView>
  </sheetViews>
  <sheetFormatPr baseColWidth="10" defaultRowHeight="15" x14ac:dyDescent="0.25"/>
  <cols>
    <col min="1" max="2" width="5.7109375" customWidth="1"/>
    <col min="3" max="3" width="10.7109375" customWidth="1"/>
    <col min="4" max="4" width="55.7109375" customWidth="1"/>
    <col min="5" max="5" width="45.7109375" customWidth="1"/>
    <col min="6" max="6" width="10.7109375" customWidth="1"/>
    <col min="7" max="7" width="58.140625" bestFit="1" customWidth="1"/>
    <col min="8" max="8" width="45.7109375" customWidth="1"/>
    <col min="9" max="9" width="11.42578125" customWidth="1"/>
    <col min="10" max="11" width="5.7109375" customWidth="1"/>
    <col min="12" max="12" width="11.42578125" customWidth="1"/>
    <col min="14" max="14" width="11.42578125" customWidth="1"/>
  </cols>
  <sheetData>
    <row r="1" spans="1:11" x14ac:dyDescent="0.25">
      <c r="A1" s="38"/>
      <c r="B1" s="38"/>
      <c r="C1" s="38"/>
      <c r="D1" s="38"/>
      <c r="E1" s="38"/>
      <c r="F1" s="38"/>
      <c r="G1" s="38"/>
      <c r="H1" s="38"/>
      <c r="I1" s="38"/>
      <c r="J1" s="38"/>
      <c r="K1" s="38"/>
    </row>
    <row r="2" spans="1:11" x14ac:dyDescent="0.25">
      <c r="A2" s="38"/>
      <c r="B2" s="38"/>
      <c r="C2" s="35"/>
      <c r="D2" s="35"/>
      <c r="E2" s="35"/>
      <c r="F2" s="35"/>
      <c r="G2" s="35"/>
      <c r="H2" s="35"/>
      <c r="I2" s="35"/>
      <c r="J2" s="38"/>
      <c r="K2" s="38"/>
    </row>
    <row r="3" spans="1:11" x14ac:dyDescent="0.25">
      <c r="A3" s="38"/>
      <c r="B3" s="38"/>
      <c r="C3" s="35"/>
      <c r="D3" s="56" t="s">
        <v>123</v>
      </c>
      <c r="E3" s="46" t="s">
        <v>52</v>
      </c>
      <c r="F3" s="35"/>
      <c r="G3" s="35"/>
      <c r="H3" s="36"/>
      <c r="I3" s="35"/>
      <c r="J3" s="38"/>
      <c r="K3" s="38"/>
    </row>
    <row r="4" spans="1:11" x14ac:dyDescent="0.25">
      <c r="A4" s="38"/>
      <c r="B4" s="38"/>
      <c r="C4" s="35"/>
      <c r="D4" s="35"/>
      <c r="E4" s="35"/>
      <c r="F4" s="35"/>
      <c r="G4" s="35"/>
      <c r="H4" s="35"/>
      <c r="I4" s="35"/>
      <c r="J4" s="38"/>
      <c r="K4" s="38"/>
    </row>
    <row r="5" spans="1:11" x14ac:dyDescent="0.25">
      <c r="A5" s="38"/>
      <c r="B5" s="38"/>
      <c r="C5" s="35"/>
      <c r="D5" s="55" t="s">
        <v>124</v>
      </c>
      <c r="E5" s="41">
        <v>1</v>
      </c>
      <c r="F5" s="35"/>
      <c r="G5" s="35"/>
      <c r="H5" s="35"/>
      <c r="I5" s="35"/>
      <c r="J5" s="38"/>
      <c r="K5" s="38"/>
    </row>
    <row r="6" spans="1:11" x14ac:dyDescent="0.25">
      <c r="A6" s="38"/>
      <c r="B6" s="38"/>
      <c r="C6" s="35"/>
      <c r="D6" s="35"/>
      <c r="E6" s="35"/>
      <c r="F6" s="35"/>
      <c r="G6" s="35"/>
      <c r="H6" s="35"/>
      <c r="I6" s="35"/>
      <c r="J6" s="38"/>
      <c r="K6" s="38"/>
    </row>
    <row r="7" spans="1:11" x14ac:dyDescent="0.25">
      <c r="A7" s="38"/>
      <c r="B7" s="38"/>
      <c r="C7" s="35"/>
      <c r="D7" s="55" t="s">
        <v>125</v>
      </c>
      <c r="E7" s="44" t="s">
        <v>146</v>
      </c>
      <c r="F7" s="35"/>
      <c r="G7" s="35"/>
      <c r="H7" s="35"/>
      <c r="I7" s="35"/>
      <c r="J7" s="38"/>
      <c r="K7" s="38"/>
    </row>
    <row r="8" spans="1:11" x14ac:dyDescent="0.25">
      <c r="A8" s="38"/>
      <c r="B8" s="38"/>
      <c r="C8" s="35"/>
      <c r="D8" s="35"/>
      <c r="E8" s="47">
        <f>IF(E7="Täglich",E5*365,IF(E7="Wöchentlich",E5*52,IF(E7="Monatlich",E5*12,IF(E7="Jährlich",E5,0))))</f>
        <v>365</v>
      </c>
      <c r="F8" s="35"/>
      <c r="G8" s="35"/>
      <c r="H8" s="35"/>
      <c r="I8" s="35"/>
      <c r="J8" s="38"/>
      <c r="K8" s="38"/>
    </row>
    <row r="9" spans="1:11" x14ac:dyDescent="0.25">
      <c r="A9" s="38"/>
      <c r="B9" s="38"/>
      <c r="C9" s="35"/>
      <c r="D9" s="63" t="s">
        <v>158</v>
      </c>
      <c r="E9" s="42">
        <v>3</v>
      </c>
      <c r="F9" s="35"/>
      <c r="G9" s="35"/>
      <c r="H9" s="35"/>
      <c r="I9" s="35"/>
      <c r="J9" s="38"/>
      <c r="K9" s="38"/>
    </row>
    <row r="10" spans="1:11" x14ac:dyDescent="0.25">
      <c r="A10" s="38"/>
      <c r="B10" s="38"/>
      <c r="C10" s="35"/>
      <c r="D10" s="63"/>
      <c r="E10" s="43" t="s">
        <v>152</v>
      </c>
      <c r="F10" s="35"/>
      <c r="G10" s="35"/>
      <c r="H10" s="35"/>
      <c r="I10" s="35"/>
      <c r="J10" s="38"/>
      <c r="K10" s="38"/>
    </row>
    <row r="11" spans="1:11" x14ac:dyDescent="0.25">
      <c r="A11" s="38"/>
      <c r="B11" s="38"/>
      <c r="C11" s="35"/>
      <c r="D11" s="35"/>
      <c r="E11" s="35"/>
      <c r="F11" s="35"/>
      <c r="G11" s="35"/>
      <c r="H11" s="35"/>
      <c r="I11" s="35"/>
      <c r="J11" s="38"/>
      <c r="K11" s="38"/>
    </row>
    <row r="12" spans="1:11" x14ac:dyDescent="0.25">
      <c r="A12" s="38"/>
      <c r="B12" s="38"/>
      <c r="C12" s="35"/>
      <c r="D12" s="35"/>
      <c r="E12" s="47">
        <f>IF(E10="Sekunden",E9/60,IF(E10="Minuten",E9,IF(E10="Stunden",E9*60,IF(E10="Tage",E9*24*60,0))))</f>
        <v>3</v>
      </c>
      <c r="F12" s="35"/>
      <c r="G12" s="35"/>
      <c r="H12" s="35"/>
      <c r="I12" s="35"/>
      <c r="J12" s="38"/>
      <c r="K12" s="38"/>
    </row>
    <row r="13" spans="1:11" x14ac:dyDescent="0.25">
      <c r="A13" s="38"/>
      <c r="B13" s="38"/>
      <c r="C13" s="35"/>
      <c r="D13" s="55" t="s">
        <v>163</v>
      </c>
      <c r="E13" s="44" t="s">
        <v>30</v>
      </c>
      <c r="F13" s="35"/>
      <c r="G13" s="55" t="s">
        <v>238</v>
      </c>
      <c r="H13" s="44" t="s">
        <v>31</v>
      </c>
      <c r="I13" s="35"/>
      <c r="J13" s="38"/>
      <c r="K13" s="38"/>
    </row>
    <row r="14" spans="1:11" x14ac:dyDescent="0.25">
      <c r="A14" s="38"/>
      <c r="B14" s="38"/>
      <c r="C14" s="35"/>
      <c r="D14" s="35"/>
      <c r="E14" s="35"/>
      <c r="F14" s="35"/>
      <c r="G14" s="35"/>
      <c r="H14" s="35"/>
      <c r="I14" s="35"/>
      <c r="J14" s="38"/>
      <c r="K14" s="38"/>
    </row>
    <row r="15" spans="1:11" x14ac:dyDescent="0.25">
      <c r="A15" s="38"/>
      <c r="B15" s="38"/>
      <c r="C15" s="35"/>
      <c r="D15" s="55" t="s">
        <v>232</v>
      </c>
      <c r="E15" s="39">
        <v>100</v>
      </c>
      <c r="F15" s="35"/>
      <c r="G15" s="55" t="s">
        <v>232</v>
      </c>
      <c r="H15" s="39">
        <v>5</v>
      </c>
      <c r="I15" s="35"/>
      <c r="J15" s="38"/>
      <c r="K15" s="38"/>
    </row>
    <row r="16" spans="1:11" x14ac:dyDescent="0.25">
      <c r="A16" s="38"/>
      <c r="B16" s="38"/>
      <c r="C16" s="35"/>
      <c r="D16" s="35"/>
      <c r="E16" s="47">
        <v>206</v>
      </c>
      <c r="F16" s="35"/>
      <c r="G16" s="35"/>
      <c r="H16" s="47">
        <v>206</v>
      </c>
      <c r="I16" s="35"/>
      <c r="J16" s="38"/>
      <c r="K16" s="38"/>
    </row>
    <row r="17" spans="1:11" x14ac:dyDescent="0.25">
      <c r="A17" s="38"/>
      <c r="B17" s="38"/>
      <c r="C17" s="35"/>
      <c r="D17" s="40" t="s">
        <v>233</v>
      </c>
      <c r="E17" s="48">
        <f>VLOOKUP(E15,'Personalkosten KGSt.'!A80:B99,2,FALSE)</f>
        <v>39</v>
      </c>
      <c r="F17" s="35"/>
      <c r="G17" s="40" t="s">
        <v>233</v>
      </c>
      <c r="H17" s="48">
        <f>VLOOKUP(H15,'Personalkosten KGSt.'!A80:B99,2,FALSE)</f>
        <v>1.95</v>
      </c>
      <c r="I17" s="35"/>
      <c r="J17" s="38"/>
      <c r="K17" s="38"/>
    </row>
    <row r="18" spans="1:11" x14ac:dyDescent="0.25">
      <c r="A18" s="38"/>
      <c r="B18" s="38"/>
      <c r="C18" s="35"/>
      <c r="D18" s="40"/>
      <c r="E18" s="47">
        <f>VLOOKUP(H15,'Personalkosten KGSt.'!D80:E99,2,FALSE)</f>
        <v>0.05</v>
      </c>
      <c r="F18" s="35"/>
      <c r="G18" s="35"/>
      <c r="H18" s="47">
        <f>VLOOKUP(H15,'Personalkosten KGSt.'!D80:E99,2,FALSE)</f>
        <v>0.05</v>
      </c>
      <c r="I18" s="35"/>
      <c r="J18" s="38"/>
      <c r="K18" s="38"/>
    </row>
    <row r="19" spans="1:11" x14ac:dyDescent="0.25">
      <c r="A19" s="38"/>
      <c r="B19" s="38"/>
      <c r="C19" s="35"/>
      <c r="D19" s="45" t="s">
        <v>276</v>
      </c>
      <c r="E19" s="49">
        <f>VLOOKUP(E13,'Personalkosten KGSt.'!$A$10:$B$53,2,FALSE)</f>
        <v>86900</v>
      </c>
      <c r="F19" s="45"/>
      <c r="G19" s="45" t="s">
        <v>277</v>
      </c>
      <c r="H19" s="49">
        <f>VLOOKUP(H13,'Personalkosten KGSt.'!$A$10:$B$53,2,FALSE)</f>
        <v>93300</v>
      </c>
      <c r="I19" s="35"/>
      <c r="J19" s="38"/>
      <c r="K19" s="38"/>
    </row>
    <row r="20" spans="1:11" x14ac:dyDescent="0.25">
      <c r="A20" s="38"/>
      <c r="B20" s="38"/>
      <c r="C20" s="35"/>
      <c r="D20" s="45"/>
      <c r="E20" s="45"/>
      <c r="F20" s="45"/>
      <c r="G20" s="45"/>
      <c r="H20" s="45"/>
      <c r="I20" s="35"/>
      <c r="J20" s="38"/>
      <c r="K20" s="38"/>
    </row>
    <row r="21" spans="1:11" x14ac:dyDescent="0.25">
      <c r="A21" s="38"/>
      <c r="B21" s="38"/>
      <c r="C21" s="35"/>
      <c r="D21" s="45" t="s">
        <v>234</v>
      </c>
      <c r="E21" s="49">
        <v>9700</v>
      </c>
      <c r="F21" s="45"/>
      <c r="G21" s="45" t="s">
        <v>234</v>
      </c>
      <c r="H21" s="49">
        <v>9700</v>
      </c>
      <c r="I21" s="35"/>
      <c r="J21" s="38"/>
      <c r="K21" s="38"/>
    </row>
    <row r="22" spans="1:11" x14ac:dyDescent="0.25">
      <c r="A22" s="38"/>
      <c r="B22" s="38"/>
      <c r="C22" s="35"/>
      <c r="D22" s="45"/>
      <c r="E22" s="45"/>
      <c r="F22" s="45"/>
      <c r="G22" s="45"/>
      <c r="H22" s="45"/>
      <c r="I22" s="35"/>
      <c r="J22" s="38"/>
      <c r="K22" s="38"/>
    </row>
    <row r="23" spans="1:11" x14ac:dyDescent="0.25">
      <c r="A23" s="38"/>
      <c r="B23" s="38"/>
      <c r="C23" s="35"/>
      <c r="D23" s="45" t="s">
        <v>235</v>
      </c>
      <c r="E23" s="49">
        <f>E19*0.2</f>
        <v>17380</v>
      </c>
      <c r="F23" s="45"/>
      <c r="G23" s="45" t="s">
        <v>235</v>
      </c>
      <c r="H23" s="49">
        <f>H19*0.2</f>
        <v>18660</v>
      </c>
      <c r="I23" s="35"/>
      <c r="J23" s="38"/>
      <c r="K23" s="38"/>
    </row>
    <row r="24" spans="1:11" x14ac:dyDescent="0.25">
      <c r="A24" s="38"/>
      <c r="B24" s="38"/>
      <c r="C24" s="35"/>
      <c r="D24" s="45"/>
      <c r="E24" s="45"/>
      <c r="F24" s="45"/>
      <c r="G24" s="45"/>
      <c r="H24" s="45"/>
      <c r="I24" s="35"/>
      <c r="J24" s="38"/>
      <c r="K24" s="38"/>
    </row>
    <row r="25" spans="1:11" x14ac:dyDescent="0.25">
      <c r="A25" s="38"/>
      <c r="B25" s="38"/>
      <c r="C25" s="35"/>
      <c r="D25" s="45" t="s">
        <v>236</v>
      </c>
      <c r="E25" s="60">
        <f xml:space="preserve"> (E19+E21+E23)*E15/100</f>
        <v>113980</v>
      </c>
      <c r="F25" s="45"/>
      <c r="G25" s="45" t="s">
        <v>236</v>
      </c>
      <c r="H25" s="60">
        <f xml:space="preserve"> (H19+H21+H23)*H15/100</f>
        <v>6083</v>
      </c>
      <c r="I25" s="35"/>
      <c r="J25" s="38"/>
      <c r="K25" s="38"/>
    </row>
    <row r="26" spans="1:11" x14ac:dyDescent="0.25">
      <c r="A26" s="38"/>
      <c r="B26" s="38"/>
      <c r="C26" s="35"/>
      <c r="D26" s="45"/>
      <c r="E26" s="45"/>
      <c r="F26" s="45"/>
      <c r="G26" s="45"/>
      <c r="H26" s="45"/>
      <c r="I26" s="35"/>
      <c r="J26" s="38"/>
      <c r="K26" s="38"/>
    </row>
    <row r="27" spans="1:11" x14ac:dyDescent="0.25">
      <c r="A27" s="38"/>
      <c r="B27" s="38"/>
      <c r="C27" s="35"/>
      <c r="D27" s="45" t="s">
        <v>237</v>
      </c>
      <c r="E27" s="49">
        <f>E25/(E17/5*60*(E16))</f>
        <v>1.1822670317815949</v>
      </c>
      <c r="F27" s="45"/>
      <c r="G27" s="45" t="s">
        <v>239</v>
      </c>
      <c r="H27" s="49">
        <f>H25/(H17/5*60*(H16))</f>
        <v>1.2619284706663345</v>
      </c>
      <c r="I27" s="35"/>
      <c r="J27" s="38"/>
      <c r="K27" s="38"/>
    </row>
    <row r="28" spans="1:11" x14ac:dyDescent="0.25">
      <c r="A28" s="38"/>
      <c r="B28" s="38"/>
      <c r="C28" s="35"/>
      <c r="D28" s="35"/>
      <c r="E28" s="35"/>
      <c r="F28" s="35"/>
      <c r="G28" s="35"/>
      <c r="H28" s="35"/>
      <c r="I28" s="35"/>
      <c r="J28" s="38"/>
      <c r="K28" s="38"/>
    </row>
    <row r="29" spans="1:11" x14ac:dyDescent="0.25">
      <c r="A29" s="38"/>
      <c r="B29" s="38"/>
      <c r="C29" s="35"/>
      <c r="D29" s="35"/>
      <c r="E29" s="35"/>
      <c r="F29" s="35"/>
      <c r="G29" s="35"/>
      <c r="H29" s="35"/>
      <c r="I29" s="35"/>
      <c r="J29" s="38"/>
      <c r="K29" s="38"/>
    </row>
    <row r="30" spans="1:11" x14ac:dyDescent="0.25">
      <c r="A30" s="38"/>
      <c r="B30" s="38"/>
      <c r="C30" s="35"/>
      <c r="D30" s="35"/>
      <c r="E30" s="35"/>
      <c r="F30" s="35"/>
      <c r="G30" s="35"/>
      <c r="H30" s="35"/>
      <c r="I30" s="35"/>
      <c r="J30" s="38"/>
      <c r="K30" s="38"/>
    </row>
    <row r="31" spans="1:11" x14ac:dyDescent="0.25">
      <c r="A31" s="38"/>
      <c r="B31" s="38"/>
      <c r="C31" s="35"/>
      <c r="D31" s="35"/>
      <c r="E31" s="35"/>
      <c r="F31" s="35"/>
      <c r="G31" s="35"/>
      <c r="H31" s="35"/>
      <c r="I31" s="35"/>
      <c r="J31" s="38"/>
      <c r="K31" s="38"/>
    </row>
    <row r="32" spans="1:11" x14ac:dyDescent="0.25">
      <c r="A32" s="38"/>
      <c r="B32" s="38"/>
      <c r="C32" s="35"/>
      <c r="D32" s="45"/>
      <c r="E32" s="53" t="s">
        <v>243</v>
      </c>
      <c r="F32" s="45"/>
      <c r="G32" s="45"/>
      <c r="H32" s="54" t="s">
        <v>243</v>
      </c>
      <c r="I32" s="35"/>
      <c r="J32" s="38"/>
      <c r="K32" s="38"/>
    </row>
    <row r="33" spans="1:11" x14ac:dyDescent="0.25">
      <c r="A33" s="38"/>
      <c r="B33" s="38"/>
      <c r="C33" s="35"/>
      <c r="D33" s="45"/>
      <c r="E33" s="45"/>
      <c r="F33" s="45"/>
      <c r="G33" s="45"/>
      <c r="H33" s="45"/>
      <c r="I33" s="35"/>
      <c r="J33" s="38"/>
      <c r="K33" s="38"/>
    </row>
    <row r="34" spans="1:11" x14ac:dyDescent="0.25">
      <c r="A34" s="38"/>
      <c r="B34" s="38"/>
      <c r="C34" s="35"/>
      <c r="D34" s="45" t="s">
        <v>241</v>
      </c>
      <c r="E34" s="50">
        <f>IF(AND(E9&lt;&gt;"",E10&lt;&gt;""),E12,VLOOKUP($E$3,Export!$A:$AL,38,FALSE))</f>
        <v>3</v>
      </c>
      <c r="F34" s="45"/>
      <c r="G34" s="45" t="s">
        <v>244</v>
      </c>
      <c r="H34" s="50">
        <f>VLOOKUP($E$3,Export!$A:$AN,40,FALSE)</f>
        <v>1</v>
      </c>
      <c r="I34" s="35"/>
      <c r="J34" s="38"/>
      <c r="K34" s="38"/>
    </row>
    <row r="35" spans="1:11" x14ac:dyDescent="0.25">
      <c r="A35" s="38"/>
      <c r="B35" s="38"/>
      <c r="C35" s="35"/>
      <c r="D35" s="45"/>
      <c r="E35" s="45"/>
      <c r="F35" s="45"/>
      <c r="G35" s="45"/>
      <c r="H35" s="45"/>
      <c r="I35" s="35"/>
      <c r="J35" s="38"/>
      <c r="K35" s="38"/>
    </row>
    <row r="36" spans="1:11" x14ac:dyDescent="0.25">
      <c r="A36" s="38"/>
      <c r="B36" s="38"/>
      <c r="C36" s="35"/>
      <c r="D36" s="45" t="s">
        <v>247</v>
      </c>
      <c r="E36" s="50">
        <f>VLOOKUP($E$3,Export!$A:$AM,39,FALSE)</f>
        <v>150</v>
      </c>
      <c r="F36" s="45"/>
      <c r="G36" s="45" t="s">
        <v>245</v>
      </c>
      <c r="H36" s="50">
        <f>VLOOKUP($E$3,Export!$A:$AO,41,FALSE)</f>
        <v>38</v>
      </c>
      <c r="I36" s="35"/>
      <c r="J36" s="38"/>
      <c r="K36" s="38"/>
    </row>
    <row r="37" spans="1:11" x14ac:dyDescent="0.25">
      <c r="A37" s="38"/>
      <c r="B37" s="38"/>
      <c r="C37" s="35"/>
      <c r="D37" s="45"/>
      <c r="E37" s="45"/>
      <c r="F37" s="45"/>
      <c r="G37" s="45"/>
      <c r="H37" s="45"/>
      <c r="I37" s="35"/>
      <c r="J37" s="38"/>
      <c r="K37" s="38"/>
    </row>
    <row r="38" spans="1:11" x14ac:dyDescent="0.25">
      <c r="A38" s="38"/>
      <c r="B38" s="38"/>
      <c r="C38" s="35"/>
      <c r="D38" s="45" t="s">
        <v>269</v>
      </c>
      <c r="E38" s="50">
        <f>VLOOKUP($E$3,Export!$A:$AQ,43,FALSE)</f>
        <v>30</v>
      </c>
      <c r="F38" s="45"/>
      <c r="G38" s="45" t="s">
        <v>246</v>
      </c>
      <c r="H38" s="50">
        <f>VLOOKUP($E$3,Export!$A:$AP,42,FALSE)</f>
        <v>38</v>
      </c>
      <c r="I38" s="35"/>
      <c r="J38" s="38"/>
      <c r="K38" s="38"/>
    </row>
    <row r="39" spans="1:11" x14ac:dyDescent="0.25">
      <c r="A39" s="38"/>
      <c r="B39" s="38"/>
      <c r="C39" s="35"/>
      <c r="D39" s="45"/>
      <c r="E39" s="45"/>
      <c r="F39" s="45"/>
      <c r="G39" s="45"/>
      <c r="H39" s="45"/>
      <c r="I39" s="35"/>
      <c r="J39" s="38"/>
      <c r="K39" s="38"/>
    </row>
    <row r="40" spans="1:11" x14ac:dyDescent="0.25">
      <c r="A40" s="38"/>
      <c r="B40" s="38"/>
      <c r="C40" s="35"/>
      <c r="D40" s="45" t="s">
        <v>268</v>
      </c>
      <c r="E40" s="50">
        <f>VLOOKUP($E$3,Export!$A:$AR,44,FALSE)</f>
        <v>30</v>
      </c>
      <c r="F40" s="45"/>
      <c r="G40" s="45"/>
      <c r="H40" s="45"/>
      <c r="I40" s="35"/>
      <c r="J40" s="38"/>
      <c r="K40" s="38"/>
    </row>
    <row r="41" spans="1:11" x14ac:dyDescent="0.25">
      <c r="A41" s="38"/>
      <c r="B41" s="38"/>
      <c r="C41" s="35"/>
      <c r="D41" s="45"/>
      <c r="E41" s="45"/>
      <c r="F41" s="45"/>
      <c r="G41" s="45"/>
      <c r="H41" s="45"/>
      <c r="I41" s="35"/>
      <c r="J41" s="38"/>
      <c r="K41" s="38"/>
    </row>
    <row r="42" spans="1:11" x14ac:dyDescent="0.25">
      <c r="A42" s="38"/>
      <c r="B42" s="38"/>
      <c r="C42" s="35"/>
      <c r="D42" s="45"/>
      <c r="E42" s="45"/>
      <c r="F42" s="45"/>
      <c r="G42" s="45"/>
      <c r="H42" s="45"/>
      <c r="I42" s="35"/>
      <c r="J42" s="38"/>
      <c r="K42" s="38"/>
    </row>
    <row r="43" spans="1:11" x14ac:dyDescent="0.25">
      <c r="A43" s="38"/>
      <c r="B43" s="38"/>
      <c r="C43" s="35"/>
      <c r="D43" s="45"/>
      <c r="E43" s="45"/>
      <c r="F43" s="45"/>
      <c r="G43" s="45"/>
      <c r="H43" s="45"/>
      <c r="I43" s="35"/>
      <c r="J43" s="38"/>
      <c r="K43" s="38"/>
    </row>
    <row r="44" spans="1:11" x14ac:dyDescent="0.25">
      <c r="A44" s="38"/>
      <c r="B44" s="38"/>
      <c r="C44" s="35"/>
      <c r="D44" s="54" t="s">
        <v>256</v>
      </c>
      <c r="E44" s="45"/>
      <c r="F44" s="45"/>
      <c r="G44" s="45"/>
      <c r="H44" s="45"/>
      <c r="I44" s="35"/>
      <c r="J44" s="38"/>
      <c r="K44" s="38"/>
    </row>
    <row r="45" spans="1:11" x14ac:dyDescent="0.25">
      <c r="A45" s="38"/>
      <c r="B45" s="38"/>
      <c r="C45" s="35"/>
      <c r="D45" s="45"/>
      <c r="E45" s="45"/>
      <c r="F45" s="45"/>
      <c r="G45" s="45"/>
      <c r="H45" s="45"/>
      <c r="I45" s="35"/>
      <c r="J45" s="38"/>
      <c r="K45" s="38"/>
    </row>
    <row r="46" spans="1:11" x14ac:dyDescent="0.25">
      <c r="A46" s="38"/>
      <c r="B46" s="38"/>
      <c r="C46" s="35"/>
      <c r="D46" s="54" t="s">
        <v>257</v>
      </c>
      <c r="E46" s="45"/>
      <c r="F46" s="45"/>
      <c r="G46" s="54" t="s">
        <v>258</v>
      </c>
      <c r="H46" s="45"/>
      <c r="I46" s="35"/>
      <c r="J46" s="38"/>
      <c r="K46" s="38"/>
    </row>
    <row r="47" spans="1:11" x14ac:dyDescent="0.25">
      <c r="A47" s="38"/>
      <c r="B47" s="38"/>
      <c r="C47" s="35"/>
      <c r="D47" s="45"/>
      <c r="E47" s="45"/>
      <c r="F47" s="45"/>
      <c r="G47" s="45"/>
      <c r="H47" s="45"/>
      <c r="I47" s="35"/>
      <c r="J47" s="38"/>
      <c r="K47" s="38"/>
    </row>
    <row r="48" spans="1:11" x14ac:dyDescent="0.25">
      <c r="A48" s="38"/>
      <c r="B48" s="38"/>
      <c r="C48" s="35"/>
      <c r="D48" s="45" t="s">
        <v>19</v>
      </c>
      <c r="E48" s="50">
        <f>H34-E34</f>
        <v>-2</v>
      </c>
      <c r="F48" s="45"/>
      <c r="G48" s="45" t="s">
        <v>21</v>
      </c>
      <c r="H48" s="50">
        <f>(E38+E36+E40+H36+H38)/60</f>
        <v>4.7666666666666666</v>
      </c>
      <c r="I48" s="35"/>
      <c r="J48" s="38"/>
      <c r="K48" s="38"/>
    </row>
    <row r="49" spans="1:11" x14ac:dyDescent="0.25">
      <c r="A49" s="38"/>
      <c r="B49" s="38"/>
      <c r="C49" s="35"/>
      <c r="D49" s="45"/>
      <c r="E49" s="45"/>
      <c r="F49" s="45"/>
      <c r="G49" s="45"/>
      <c r="H49" s="45"/>
      <c r="I49" s="35"/>
      <c r="J49" s="38"/>
      <c r="K49" s="38"/>
    </row>
    <row r="50" spans="1:11" x14ac:dyDescent="0.25">
      <c r="A50" s="38"/>
      <c r="B50" s="38"/>
      <c r="C50" s="35"/>
      <c r="D50" s="45" t="s">
        <v>255</v>
      </c>
      <c r="E50" s="49">
        <f>E8*E34*E27</f>
        <v>1294.5823998008464</v>
      </c>
      <c r="F50" s="45"/>
      <c r="G50" s="45" t="s">
        <v>22</v>
      </c>
      <c r="H50" s="49">
        <f>E38*E27+H36*E27+E36*H27+E40*H27+H38*H27</f>
        <v>355.49456476640944</v>
      </c>
      <c r="I50" s="35"/>
      <c r="J50" s="38"/>
      <c r="K50" s="38"/>
    </row>
    <row r="51" spans="1:11" x14ac:dyDescent="0.25">
      <c r="A51" s="38"/>
      <c r="B51" s="38"/>
      <c r="C51" s="35"/>
      <c r="D51" s="45"/>
      <c r="E51" s="45"/>
      <c r="F51" s="45"/>
      <c r="G51" s="45"/>
      <c r="H51" s="45"/>
      <c r="I51" s="35"/>
      <c r="J51" s="38"/>
      <c r="K51" s="38"/>
    </row>
    <row r="52" spans="1:11" x14ac:dyDescent="0.25">
      <c r="A52" s="38"/>
      <c r="B52" s="38"/>
      <c r="C52" s="35"/>
      <c r="D52" s="45"/>
      <c r="E52" s="45"/>
      <c r="F52" s="45"/>
      <c r="G52" s="45" t="s">
        <v>259</v>
      </c>
      <c r="H52" s="49">
        <f>E8*H34*H54</f>
        <v>7.3</v>
      </c>
      <c r="I52" s="35"/>
      <c r="J52" s="38"/>
      <c r="K52" s="38"/>
    </row>
    <row r="53" spans="1:11" x14ac:dyDescent="0.25">
      <c r="A53" s="38"/>
      <c r="B53" s="38"/>
      <c r="C53" s="35"/>
      <c r="D53" s="45"/>
      <c r="E53" s="45"/>
      <c r="F53" s="45"/>
      <c r="G53" s="45"/>
      <c r="H53" s="45"/>
      <c r="I53" s="35"/>
      <c r="J53" s="38"/>
      <c r="K53" s="38"/>
    </row>
    <row r="54" spans="1:11" x14ac:dyDescent="0.25">
      <c r="A54" s="38"/>
      <c r="B54" s="38"/>
      <c r="C54" s="35"/>
      <c r="D54" s="45"/>
      <c r="E54" s="45"/>
      <c r="F54" s="45"/>
      <c r="G54" s="45" t="s">
        <v>260</v>
      </c>
      <c r="H54" s="49">
        <v>0.02</v>
      </c>
      <c r="I54" s="35"/>
      <c r="J54" s="38"/>
      <c r="K54" s="38"/>
    </row>
    <row r="55" spans="1:11" x14ac:dyDescent="0.25">
      <c r="A55" s="38"/>
      <c r="B55" s="38"/>
      <c r="C55" s="35"/>
      <c r="D55" s="45"/>
      <c r="E55" s="45"/>
      <c r="F55" s="45"/>
      <c r="G55" s="45"/>
      <c r="H55" s="45"/>
      <c r="I55" s="35"/>
      <c r="J55" s="38"/>
      <c r="K55" s="38"/>
    </row>
    <row r="56" spans="1:11" x14ac:dyDescent="0.25">
      <c r="A56" s="38"/>
      <c r="B56" s="38"/>
      <c r="C56" s="35"/>
      <c r="D56" s="45"/>
      <c r="E56" s="45"/>
      <c r="F56" s="45"/>
      <c r="G56" s="45" t="s">
        <v>25</v>
      </c>
      <c r="H56" s="49">
        <f>H52/10888.5*100</f>
        <v>6.7043210726913716E-2</v>
      </c>
      <c r="I56" s="35"/>
      <c r="J56" s="38"/>
      <c r="K56" s="38"/>
    </row>
    <row r="57" spans="1:11" x14ac:dyDescent="0.25">
      <c r="A57" s="38"/>
      <c r="B57" s="38"/>
      <c r="C57" s="35"/>
      <c r="D57" s="35"/>
      <c r="E57" s="35"/>
      <c r="F57" s="35"/>
      <c r="G57" s="35"/>
      <c r="H57" s="35"/>
      <c r="I57" s="35"/>
      <c r="J57" s="38"/>
      <c r="K57" s="38"/>
    </row>
    <row r="58" spans="1:11" x14ac:dyDescent="0.25">
      <c r="A58" s="38"/>
      <c r="B58" s="38"/>
      <c r="C58" s="35"/>
      <c r="D58" s="35"/>
      <c r="E58" s="35"/>
      <c r="F58" s="35"/>
      <c r="G58" s="35"/>
      <c r="H58" s="35"/>
      <c r="I58" s="35"/>
      <c r="J58" s="38"/>
      <c r="K58" s="38"/>
    </row>
    <row r="59" spans="1:11" x14ac:dyDescent="0.25">
      <c r="A59" s="38"/>
      <c r="B59" s="38"/>
      <c r="C59" s="35"/>
      <c r="D59" s="35"/>
      <c r="E59" s="35"/>
      <c r="F59" s="35"/>
      <c r="G59" s="35"/>
      <c r="H59" s="35"/>
      <c r="I59" s="35"/>
      <c r="J59" s="38"/>
      <c r="K59" s="38"/>
    </row>
    <row r="60" spans="1:11" x14ac:dyDescent="0.25">
      <c r="A60" s="38"/>
      <c r="B60" s="38"/>
      <c r="C60" s="35"/>
      <c r="D60" s="35"/>
      <c r="E60" s="35"/>
      <c r="F60" s="35"/>
      <c r="G60" s="35"/>
      <c r="H60" s="35"/>
      <c r="I60" s="35"/>
      <c r="J60" s="38"/>
      <c r="K60" s="38"/>
    </row>
    <row r="61" spans="1:11" x14ac:dyDescent="0.25">
      <c r="A61" s="38"/>
      <c r="B61" s="38"/>
      <c r="C61" s="35"/>
      <c r="D61" s="55" t="s">
        <v>261</v>
      </c>
      <c r="E61" s="35"/>
      <c r="F61" s="35"/>
      <c r="G61" s="35"/>
      <c r="H61" s="54" t="s">
        <v>278</v>
      </c>
      <c r="I61" s="35"/>
      <c r="J61" s="38"/>
      <c r="K61" s="38"/>
    </row>
    <row r="62" spans="1:11" x14ac:dyDescent="0.25">
      <c r="A62" s="38"/>
      <c r="B62" s="38"/>
      <c r="C62" s="35"/>
      <c r="D62" s="35"/>
      <c r="E62" s="35"/>
      <c r="F62" s="35"/>
      <c r="G62" s="35"/>
      <c r="H62" s="35"/>
      <c r="I62" s="35"/>
      <c r="J62" s="38"/>
      <c r="K62" s="38"/>
    </row>
    <row r="63" spans="1:11" x14ac:dyDescent="0.25">
      <c r="A63" s="38"/>
      <c r="B63" s="38"/>
      <c r="C63" s="35"/>
      <c r="D63" s="35" t="s">
        <v>262</v>
      </c>
      <c r="E63" s="62">
        <f>E8*(-E48)/60</f>
        <v>12.166666666666666</v>
      </c>
      <c r="F63" s="35"/>
      <c r="G63" s="45" t="s">
        <v>159</v>
      </c>
      <c r="H63" s="51">
        <f>VLOOKUP($E$3,Export!$A:$AF,32,FALSE)</f>
        <v>1</v>
      </c>
      <c r="I63" s="35"/>
      <c r="J63" s="38"/>
      <c r="K63" s="38"/>
    </row>
    <row r="64" spans="1:11" ht="24.75" x14ac:dyDescent="0.25">
      <c r="A64" s="38"/>
      <c r="B64" s="38"/>
      <c r="C64" s="35"/>
      <c r="D64" s="37" t="s">
        <v>265</v>
      </c>
      <c r="E64" s="35"/>
      <c r="F64" s="35"/>
      <c r="G64" s="45"/>
      <c r="H64" s="45"/>
      <c r="I64" s="35"/>
      <c r="J64" s="38"/>
      <c r="K64" s="38"/>
    </row>
    <row r="65" spans="1:11" x14ac:dyDescent="0.25">
      <c r="A65" s="38"/>
      <c r="B65" s="38"/>
      <c r="C65" s="35"/>
      <c r="D65" s="35" t="s">
        <v>263</v>
      </c>
      <c r="E65" s="61">
        <f>E50</f>
        <v>1294.5823998008464</v>
      </c>
      <c r="F65" s="35"/>
      <c r="G65" s="45" t="s">
        <v>162</v>
      </c>
      <c r="H65" s="52" t="str">
        <f>VLOOKUP($E$3,Export!$A:$AG,33,FALSE)</f>
        <v>Gering</v>
      </c>
      <c r="I65" s="35"/>
      <c r="J65" s="38"/>
      <c r="K65" s="38"/>
    </row>
    <row r="66" spans="1:11" x14ac:dyDescent="0.25">
      <c r="A66" s="38"/>
      <c r="B66" s="38"/>
      <c r="C66" s="35"/>
      <c r="D66" s="35"/>
      <c r="E66" s="35"/>
      <c r="F66" s="35"/>
      <c r="G66" s="35"/>
      <c r="H66" s="35"/>
      <c r="I66" s="35"/>
      <c r="J66" s="38"/>
      <c r="K66" s="38"/>
    </row>
    <row r="67" spans="1:11" x14ac:dyDescent="0.25">
      <c r="A67" s="38"/>
      <c r="B67" s="38"/>
      <c r="C67" s="35"/>
      <c r="D67" s="64" t="s">
        <v>264</v>
      </c>
      <c r="E67" s="66">
        <f>H50/((E50/12)-(H52/12))</f>
        <v>3.313907482815651</v>
      </c>
      <c r="F67" s="35"/>
      <c r="G67" s="35"/>
      <c r="H67" s="35"/>
      <c r="I67" s="35"/>
      <c r="J67" s="38"/>
      <c r="K67" s="38"/>
    </row>
    <row r="68" spans="1:11" x14ac:dyDescent="0.25">
      <c r="A68" s="38"/>
      <c r="B68" s="38"/>
      <c r="C68" s="35"/>
      <c r="D68" s="65"/>
      <c r="E68" s="67"/>
      <c r="F68" s="35"/>
      <c r="G68" s="35"/>
      <c r="H68" s="35"/>
      <c r="I68" s="35"/>
      <c r="J68" s="38"/>
      <c r="K68" s="38"/>
    </row>
    <row r="69" spans="1:11" x14ac:dyDescent="0.25">
      <c r="A69" s="38"/>
      <c r="B69" s="38"/>
      <c r="C69" s="35"/>
      <c r="D69" s="35"/>
      <c r="E69" s="35"/>
      <c r="F69" s="35"/>
      <c r="G69" s="35"/>
      <c r="H69" s="35"/>
      <c r="I69" s="35"/>
      <c r="J69" s="38"/>
      <c r="K69" s="38"/>
    </row>
    <row r="70" spans="1:11" x14ac:dyDescent="0.25">
      <c r="A70" s="38"/>
      <c r="B70" s="38"/>
      <c r="C70" s="38"/>
      <c r="D70" s="38"/>
      <c r="E70" s="38"/>
      <c r="F70" s="38"/>
      <c r="G70" s="38"/>
      <c r="H70" s="38"/>
      <c r="I70" s="38"/>
      <c r="J70" s="38"/>
      <c r="K70" s="38"/>
    </row>
    <row r="71" spans="1:11" x14ac:dyDescent="0.25">
      <c r="A71" s="38"/>
      <c r="B71" s="38"/>
      <c r="C71" s="38"/>
      <c r="D71" s="38"/>
      <c r="E71" s="38"/>
      <c r="F71" s="38"/>
      <c r="G71" s="38"/>
      <c r="H71" s="38"/>
      <c r="I71" s="38"/>
      <c r="J71" s="38"/>
      <c r="K71" s="38"/>
    </row>
    <row r="72" spans="1:11" x14ac:dyDescent="0.25">
      <c r="A72" s="38"/>
      <c r="B72" s="38"/>
      <c r="C72" s="38"/>
      <c r="D72" s="38"/>
      <c r="E72" s="38"/>
      <c r="F72" s="38"/>
      <c r="G72" s="38"/>
      <c r="H72" s="38"/>
      <c r="I72" s="38"/>
      <c r="J72" s="38"/>
      <c r="K72" s="38"/>
    </row>
    <row r="73" spans="1:11" x14ac:dyDescent="0.25">
      <c r="A73" s="38"/>
      <c r="B73" s="38"/>
      <c r="C73" s="38"/>
      <c r="D73" s="38"/>
      <c r="E73" s="38"/>
      <c r="F73" s="38"/>
      <c r="G73" s="38"/>
      <c r="H73" s="38"/>
      <c r="I73" s="38"/>
      <c r="J73" s="38"/>
      <c r="K73" s="38"/>
    </row>
    <row r="74" spans="1:11" x14ac:dyDescent="0.25">
      <c r="A74" s="38"/>
      <c r="B74" s="38"/>
      <c r="C74" s="38"/>
      <c r="D74" s="38"/>
      <c r="E74" s="38"/>
      <c r="F74" s="38"/>
      <c r="G74" s="38"/>
      <c r="H74" s="38"/>
      <c r="I74" s="38"/>
      <c r="J74" s="38"/>
      <c r="K74" s="38"/>
    </row>
    <row r="75" spans="1:11" x14ac:dyDescent="0.25">
      <c r="A75" s="38"/>
      <c r="B75" s="38"/>
      <c r="C75" s="38"/>
      <c r="D75" s="38"/>
      <c r="E75" s="38"/>
      <c r="F75" s="38"/>
      <c r="G75" s="38"/>
      <c r="H75" s="38"/>
      <c r="I75" s="38"/>
      <c r="J75" s="38"/>
      <c r="K75" s="38"/>
    </row>
    <row r="76" spans="1:11" x14ac:dyDescent="0.25">
      <c r="A76" s="38"/>
      <c r="B76" s="38"/>
      <c r="C76" s="38"/>
      <c r="D76" s="38"/>
      <c r="E76" s="38"/>
      <c r="F76" s="38"/>
      <c r="G76" s="38"/>
      <c r="H76" s="38"/>
      <c r="I76" s="38"/>
      <c r="J76" s="38"/>
      <c r="K76" s="38"/>
    </row>
    <row r="77" spans="1:11" x14ac:dyDescent="0.25">
      <c r="A77" s="38"/>
      <c r="B77" s="38"/>
      <c r="C77" s="38"/>
      <c r="D77" s="38"/>
      <c r="E77" s="38"/>
      <c r="F77" s="38"/>
      <c r="G77" s="38"/>
      <c r="H77" s="38"/>
      <c r="I77" s="38"/>
      <c r="J77" s="38"/>
      <c r="K77" s="38"/>
    </row>
    <row r="78" spans="1:11" x14ac:dyDescent="0.25">
      <c r="A78" s="38"/>
      <c r="B78" s="38"/>
      <c r="C78" s="38"/>
      <c r="D78" s="38"/>
      <c r="E78" s="38"/>
      <c r="F78" s="38"/>
      <c r="G78" s="38"/>
      <c r="H78" s="38"/>
      <c r="I78" s="38"/>
      <c r="J78" s="38"/>
      <c r="K78" s="38"/>
    </row>
    <row r="79" spans="1:11" x14ac:dyDescent="0.25">
      <c r="A79" s="38"/>
      <c r="B79" s="38"/>
      <c r="C79" s="38"/>
      <c r="D79" s="38"/>
      <c r="E79" s="38"/>
      <c r="F79" s="38"/>
      <c r="G79" s="38"/>
      <c r="H79" s="38"/>
      <c r="I79" s="38"/>
      <c r="J79" s="38"/>
      <c r="K79" s="38"/>
    </row>
    <row r="80" spans="1:11" x14ac:dyDescent="0.25">
      <c r="A80" s="38"/>
      <c r="B80" s="38"/>
      <c r="C80" s="38"/>
      <c r="D80" s="38"/>
      <c r="E80" s="38"/>
      <c r="F80" s="38"/>
      <c r="G80" s="38"/>
      <c r="H80" s="38"/>
      <c r="I80" s="38"/>
      <c r="J80" s="38"/>
      <c r="K80" s="38"/>
    </row>
    <row r="81" spans="1:11" x14ac:dyDescent="0.25">
      <c r="A81" s="38"/>
      <c r="B81" s="38"/>
      <c r="C81" s="38"/>
      <c r="D81" s="38"/>
      <c r="E81" s="38"/>
      <c r="F81" s="38"/>
      <c r="G81" s="38"/>
      <c r="H81" s="38"/>
      <c r="I81" s="38"/>
      <c r="J81" s="38"/>
      <c r="K81" s="38"/>
    </row>
    <row r="82" spans="1:11" x14ac:dyDescent="0.25">
      <c r="A82" s="38"/>
      <c r="B82" s="38"/>
      <c r="C82" s="38"/>
      <c r="D82" s="38"/>
      <c r="E82" s="38"/>
      <c r="F82" s="38"/>
      <c r="G82" s="38"/>
      <c r="H82" s="38"/>
      <c r="I82" s="38"/>
      <c r="J82" s="38"/>
      <c r="K82" s="38"/>
    </row>
    <row r="83" spans="1:11" x14ac:dyDescent="0.25">
      <c r="A83" s="38"/>
      <c r="B83" s="38"/>
      <c r="C83" s="38"/>
      <c r="D83" s="38"/>
      <c r="E83" s="38"/>
      <c r="F83" s="38"/>
      <c r="G83" s="38"/>
      <c r="H83" s="38"/>
      <c r="I83" s="38"/>
      <c r="J83" s="38"/>
      <c r="K83" s="38"/>
    </row>
    <row r="84" spans="1:11" x14ac:dyDescent="0.25">
      <c r="A84" s="38"/>
      <c r="B84" s="38"/>
      <c r="C84" s="38"/>
      <c r="D84" s="38"/>
      <c r="E84" s="38"/>
      <c r="F84" s="38"/>
      <c r="G84" s="38"/>
      <c r="H84" s="38"/>
      <c r="I84" s="38"/>
      <c r="J84" s="38"/>
      <c r="K84" s="38"/>
    </row>
    <row r="85" spans="1:11" x14ac:dyDescent="0.25">
      <c r="A85" s="38"/>
      <c r="B85" s="38"/>
      <c r="C85" s="38"/>
      <c r="D85" s="38"/>
      <c r="E85" s="38"/>
      <c r="F85" s="38"/>
      <c r="G85" s="38"/>
      <c r="H85" s="38"/>
      <c r="I85" s="38"/>
      <c r="J85" s="38"/>
      <c r="K85" s="38"/>
    </row>
    <row r="86" spans="1:11" x14ac:dyDescent="0.25">
      <c r="A86" s="38"/>
      <c r="B86" s="38"/>
      <c r="C86" s="38"/>
      <c r="D86" s="38"/>
      <c r="E86" s="38"/>
      <c r="F86" s="38"/>
      <c r="G86" s="38"/>
      <c r="H86" s="38"/>
      <c r="I86" s="38"/>
      <c r="J86" s="38"/>
      <c r="K86" s="38"/>
    </row>
    <row r="87" spans="1:11" x14ac:dyDescent="0.25">
      <c r="A87" s="38"/>
      <c r="B87" s="38"/>
      <c r="C87" s="38"/>
      <c r="D87" s="38"/>
      <c r="E87" s="38"/>
      <c r="F87" s="38"/>
      <c r="G87" s="38"/>
      <c r="H87" s="38"/>
      <c r="I87" s="38"/>
      <c r="J87" s="38"/>
      <c r="K87" s="38"/>
    </row>
    <row r="88" spans="1:11" x14ac:dyDescent="0.25">
      <c r="A88" s="38"/>
      <c r="B88" s="38"/>
      <c r="C88" s="38"/>
      <c r="D88" s="38"/>
      <c r="E88" s="38"/>
      <c r="F88" s="38"/>
      <c r="G88" s="38"/>
      <c r="H88" s="38"/>
      <c r="I88" s="38"/>
      <c r="J88" s="38"/>
      <c r="K88" s="38"/>
    </row>
    <row r="89" spans="1:11" x14ac:dyDescent="0.25">
      <c r="A89" s="38"/>
      <c r="B89" s="38"/>
      <c r="C89" s="38"/>
      <c r="D89" s="38"/>
      <c r="E89" s="38"/>
      <c r="F89" s="38"/>
      <c r="G89" s="38"/>
      <c r="H89" s="38"/>
      <c r="I89" s="38"/>
      <c r="J89" s="38"/>
      <c r="K89" s="38"/>
    </row>
    <row r="90" spans="1:11" x14ac:dyDescent="0.25">
      <c r="A90" s="38"/>
      <c r="B90" s="38"/>
      <c r="C90" s="38"/>
      <c r="D90" s="38"/>
      <c r="E90" s="38"/>
      <c r="F90" s="38"/>
      <c r="G90" s="38"/>
      <c r="H90" s="38"/>
      <c r="I90" s="38"/>
      <c r="J90" s="38"/>
      <c r="K90" s="38"/>
    </row>
    <row r="91" spans="1:11" x14ac:dyDescent="0.25">
      <c r="A91" s="38"/>
      <c r="B91" s="38"/>
      <c r="C91" s="38"/>
      <c r="D91" s="38"/>
      <c r="E91" s="38"/>
      <c r="F91" s="38"/>
      <c r="G91" s="38"/>
      <c r="H91" s="38"/>
      <c r="I91" s="38"/>
      <c r="J91" s="38"/>
      <c r="K91" s="38"/>
    </row>
    <row r="92" spans="1:11" x14ac:dyDescent="0.25">
      <c r="A92" s="38"/>
      <c r="B92" s="38"/>
      <c r="C92" s="38"/>
      <c r="D92" s="38"/>
      <c r="E92" s="38"/>
      <c r="F92" s="38"/>
      <c r="G92" s="38"/>
      <c r="H92" s="38"/>
      <c r="I92" s="38"/>
      <c r="J92" s="38"/>
      <c r="K92" s="38"/>
    </row>
    <row r="93" spans="1:11" x14ac:dyDescent="0.25">
      <c r="A93" s="38"/>
      <c r="B93" s="38"/>
      <c r="C93" s="38"/>
      <c r="D93" s="38"/>
      <c r="E93" s="38"/>
      <c r="F93" s="38"/>
      <c r="G93" s="38"/>
      <c r="H93" s="38"/>
      <c r="I93" s="38"/>
      <c r="J93" s="38"/>
      <c r="K93" s="38"/>
    </row>
    <row r="94" spans="1:11" x14ac:dyDescent="0.25">
      <c r="A94" s="38"/>
      <c r="B94" s="38"/>
      <c r="C94" s="38"/>
      <c r="D94" s="38"/>
      <c r="E94" s="38"/>
      <c r="F94" s="38"/>
      <c r="G94" s="38"/>
      <c r="H94" s="38"/>
      <c r="I94" s="38"/>
      <c r="J94" s="38"/>
      <c r="K94" s="38"/>
    </row>
    <row r="95" spans="1:11" x14ac:dyDescent="0.25">
      <c r="A95" s="38"/>
      <c r="B95" s="38"/>
      <c r="C95" s="38"/>
      <c r="D95" s="38"/>
      <c r="E95" s="38"/>
      <c r="F95" s="38"/>
      <c r="G95" s="38"/>
      <c r="H95" s="38"/>
      <c r="I95" s="38"/>
      <c r="J95" s="38"/>
      <c r="K95" s="38"/>
    </row>
    <row r="96" spans="1:11" x14ac:dyDescent="0.25">
      <c r="A96" s="38"/>
      <c r="B96" s="38"/>
      <c r="C96" s="38"/>
      <c r="D96" s="38"/>
      <c r="E96" s="38"/>
      <c r="F96" s="38"/>
      <c r="G96" s="38"/>
      <c r="H96" s="38"/>
      <c r="I96" s="38"/>
      <c r="J96" s="38"/>
      <c r="K96" s="38"/>
    </row>
    <row r="97" spans="1:11" x14ac:dyDescent="0.25">
      <c r="A97" s="38"/>
      <c r="B97" s="38"/>
      <c r="C97" s="38"/>
      <c r="D97" s="38"/>
      <c r="E97" s="38"/>
      <c r="F97" s="38"/>
      <c r="G97" s="38"/>
      <c r="H97" s="38"/>
      <c r="I97" s="38"/>
      <c r="J97" s="38"/>
      <c r="K97" s="38"/>
    </row>
    <row r="98" spans="1:11" x14ac:dyDescent="0.25">
      <c r="A98" s="38"/>
      <c r="B98" s="38"/>
      <c r="C98" s="38"/>
      <c r="D98" s="38"/>
      <c r="E98" s="38"/>
      <c r="F98" s="38"/>
      <c r="G98" s="38"/>
      <c r="H98" s="38"/>
      <c r="I98" s="38"/>
      <c r="J98" s="38"/>
      <c r="K98" s="38"/>
    </row>
    <row r="99" spans="1:11" x14ac:dyDescent="0.25">
      <c r="A99" s="38"/>
      <c r="B99" s="38"/>
      <c r="C99" s="38"/>
      <c r="D99" s="38"/>
      <c r="E99" s="38"/>
      <c r="F99" s="38"/>
      <c r="G99" s="38"/>
      <c r="H99" s="38"/>
      <c r="I99" s="38"/>
      <c r="J99" s="38"/>
      <c r="K99" s="38"/>
    </row>
    <row r="100" spans="1:11" x14ac:dyDescent="0.25">
      <c r="A100" s="38"/>
      <c r="B100" s="38"/>
      <c r="C100" s="38"/>
      <c r="D100" s="38"/>
      <c r="E100" s="38"/>
      <c r="F100" s="38"/>
      <c r="G100" s="38"/>
      <c r="H100" s="38"/>
      <c r="I100" s="38"/>
      <c r="J100" s="38"/>
      <c r="K100" s="38"/>
    </row>
    <row r="101" spans="1:11" x14ac:dyDescent="0.25">
      <c r="A101" s="38"/>
      <c r="B101" s="38"/>
      <c r="C101" s="38"/>
      <c r="D101" s="38"/>
      <c r="E101" s="38"/>
      <c r="F101" s="38"/>
      <c r="G101" s="38"/>
      <c r="H101" s="38"/>
      <c r="I101" s="38"/>
      <c r="J101" s="38"/>
      <c r="K101" s="38"/>
    </row>
    <row r="102" spans="1:11" x14ac:dyDescent="0.25">
      <c r="A102" s="38"/>
      <c r="B102" s="38"/>
      <c r="C102" s="38"/>
      <c r="D102" s="38"/>
      <c r="E102" s="38"/>
      <c r="F102" s="38"/>
      <c r="G102" s="38"/>
      <c r="H102" s="38"/>
      <c r="I102" s="38"/>
      <c r="J102" s="38"/>
      <c r="K102" s="38"/>
    </row>
    <row r="103" spans="1:11" x14ac:dyDescent="0.25">
      <c r="A103" s="38"/>
      <c r="B103" s="38"/>
      <c r="C103" s="38"/>
      <c r="D103" s="38"/>
      <c r="E103" s="38"/>
      <c r="F103" s="38"/>
      <c r="G103" s="38"/>
      <c r="H103" s="38"/>
      <c r="I103" s="38"/>
      <c r="J103" s="38"/>
      <c r="K103" s="38"/>
    </row>
    <row r="104" spans="1:11" x14ac:dyDescent="0.25">
      <c r="A104" s="38"/>
      <c r="B104" s="38"/>
      <c r="C104" s="38"/>
      <c r="D104" s="38"/>
      <c r="E104" s="38"/>
      <c r="F104" s="38"/>
      <c r="G104" s="38"/>
      <c r="H104" s="38"/>
      <c r="I104" s="38"/>
      <c r="J104" s="38"/>
      <c r="K104" s="38"/>
    </row>
    <row r="105" spans="1:11" x14ac:dyDescent="0.25">
      <c r="A105" s="38"/>
      <c r="B105" s="38"/>
      <c r="C105" s="38"/>
      <c r="D105" s="38"/>
      <c r="E105" s="38"/>
      <c r="F105" s="38"/>
      <c r="G105" s="38"/>
      <c r="H105" s="38"/>
      <c r="I105" s="38"/>
      <c r="J105" s="38"/>
      <c r="K105" s="38"/>
    </row>
    <row r="106" spans="1:11" x14ac:dyDescent="0.25">
      <c r="A106" s="38"/>
      <c r="B106" s="38"/>
      <c r="C106" s="38"/>
      <c r="D106" s="38"/>
      <c r="E106" s="38"/>
      <c r="F106" s="38"/>
      <c r="G106" s="38"/>
      <c r="H106" s="38"/>
      <c r="I106" s="38"/>
      <c r="J106" s="38"/>
      <c r="K106" s="38"/>
    </row>
    <row r="107" spans="1:11" x14ac:dyDescent="0.25">
      <c r="A107" s="38"/>
      <c r="B107" s="38"/>
      <c r="C107" s="38"/>
      <c r="D107" s="38"/>
      <c r="E107" s="38"/>
      <c r="F107" s="38"/>
      <c r="G107" s="38"/>
      <c r="H107" s="38"/>
      <c r="I107" s="38"/>
      <c r="J107" s="38"/>
      <c r="K107" s="38"/>
    </row>
    <row r="108" spans="1:11" x14ac:dyDescent="0.25">
      <c r="A108" s="38"/>
      <c r="B108" s="38"/>
      <c r="C108" s="38"/>
      <c r="D108" s="38"/>
      <c r="E108" s="38"/>
      <c r="F108" s="38"/>
      <c r="G108" s="38"/>
      <c r="H108" s="38"/>
      <c r="I108" s="38"/>
      <c r="J108" s="38"/>
      <c r="K108" s="38"/>
    </row>
    <row r="109" spans="1:11" x14ac:dyDescent="0.25">
      <c r="A109" s="38"/>
      <c r="B109" s="38"/>
      <c r="C109" s="38"/>
      <c r="D109" s="38"/>
      <c r="E109" s="38"/>
      <c r="F109" s="38"/>
      <c r="G109" s="38"/>
      <c r="H109" s="38"/>
      <c r="I109" s="38"/>
      <c r="J109" s="38"/>
      <c r="K109" s="38"/>
    </row>
    <row r="110" spans="1:11" x14ac:dyDescent="0.25">
      <c r="A110" s="38"/>
      <c r="B110" s="38"/>
      <c r="C110" s="38"/>
      <c r="D110" s="38"/>
      <c r="E110" s="38"/>
      <c r="F110" s="38"/>
      <c r="G110" s="38"/>
      <c r="H110" s="38"/>
      <c r="I110" s="38"/>
      <c r="J110" s="38"/>
      <c r="K110" s="38"/>
    </row>
    <row r="111" spans="1:11" x14ac:dyDescent="0.25">
      <c r="A111" s="38"/>
      <c r="B111" s="38"/>
      <c r="C111" s="38"/>
      <c r="D111" s="38"/>
      <c r="E111" s="38"/>
      <c r="F111" s="38"/>
      <c r="G111" s="38"/>
      <c r="H111" s="38"/>
      <c r="I111" s="38"/>
      <c r="J111" s="38"/>
      <c r="K111" s="38"/>
    </row>
    <row r="112" spans="1:11" x14ac:dyDescent="0.25">
      <c r="A112" s="38"/>
      <c r="B112" s="38"/>
      <c r="C112" s="38"/>
      <c r="D112" s="38"/>
      <c r="E112" s="38"/>
      <c r="F112" s="38"/>
      <c r="G112" s="38"/>
      <c r="H112" s="38"/>
      <c r="I112" s="38"/>
      <c r="J112" s="38"/>
      <c r="K112" s="38"/>
    </row>
    <row r="113" spans="1:11" x14ac:dyDescent="0.25">
      <c r="A113" s="38"/>
      <c r="B113" s="38"/>
      <c r="C113" s="38"/>
      <c r="D113" s="38"/>
      <c r="E113" s="38"/>
      <c r="F113" s="38"/>
      <c r="G113" s="38"/>
      <c r="H113" s="38"/>
      <c r="I113" s="38"/>
      <c r="J113" s="38"/>
      <c r="K113" s="38"/>
    </row>
    <row r="114" spans="1:11" x14ac:dyDescent="0.25">
      <c r="A114" s="38"/>
      <c r="B114" s="38"/>
      <c r="C114" s="38"/>
      <c r="D114" s="38"/>
      <c r="E114" s="38"/>
      <c r="F114" s="38"/>
      <c r="G114" s="38"/>
      <c r="H114" s="38"/>
      <c r="I114" s="38"/>
      <c r="J114" s="38"/>
      <c r="K114" s="38"/>
    </row>
    <row r="115" spans="1:11" x14ac:dyDescent="0.25">
      <c r="A115" s="38"/>
      <c r="B115" s="38"/>
      <c r="C115" s="38"/>
      <c r="D115" s="38"/>
      <c r="E115" s="38"/>
      <c r="F115" s="38"/>
      <c r="G115" s="38"/>
      <c r="H115" s="38"/>
      <c r="I115" s="38"/>
      <c r="J115" s="38"/>
      <c r="K115" s="38"/>
    </row>
    <row r="116" spans="1:11" x14ac:dyDescent="0.25">
      <c r="A116" s="38"/>
      <c r="B116" s="38"/>
      <c r="C116" s="38"/>
      <c r="D116" s="38"/>
      <c r="E116" s="38"/>
      <c r="F116" s="38"/>
      <c r="G116" s="38"/>
      <c r="H116" s="38"/>
      <c r="I116" s="38"/>
      <c r="J116" s="38"/>
      <c r="K116" s="38"/>
    </row>
    <row r="117" spans="1:11" x14ac:dyDescent="0.25">
      <c r="A117" s="38"/>
      <c r="B117" s="38"/>
      <c r="C117" s="38"/>
      <c r="D117" s="38"/>
      <c r="E117" s="38"/>
      <c r="F117" s="38"/>
      <c r="G117" s="38"/>
      <c r="H117" s="38"/>
      <c r="I117" s="38"/>
      <c r="J117" s="38"/>
      <c r="K117" s="38"/>
    </row>
    <row r="118" spans="1:11" x14ac:dyDescent="0.25">
      <c r="A118" s="38"/>
      <c r="B118" s="38"/>
      <c r="C118" s="38"/>
      <c r="D118" s="38"/>
      <c r="E118" s="38"/>
      <c r="F118" s="38"/>
      <c r="G118" s="38"/>
      <c r="H118" s="38"/>
      <c r="I118" s="38"/>
      <c r="J118" s="38"/>
      <c r="K118" s="38"/>
    </row>
    <row r="119" spans="1:11" x14ac:dyDescent="0.25">
      <c r="A119" s="38"/>
      <c r="B119" s="38"/>
      <c r="C119" s="38"/>
      <c r="D119" s="38"/>
      <c r="E119" s="38"/>
      <c r="F119" s="38"/>
      <c r="G119" s="38"/>
      <c r="H119" s="38"/>
      <c r="I119" s="38"/>
      <c r="J119" s="38"/>
      <c r="K119" s="38"/>
    </row>
    <row r="120" spans="1:11" x14ac:dyDescent="0.25">
      <c r="A120" s="38"/>
      <c r="B120" s="38"/>
      <c r="C120" s="38"/>
      <c r="D120" s="38"/>
      <c r="E120" s="38"/>
      <c r="F120" s="38"/>
      <c r="G120" s="38"/>
      <c r="H120" s="38"/>
      <c r="I120" s="38"/>
      <c r="J120" s="38"/>
      <c r="K120" s="38"/>
    </row>
    <row r="121" spans="1:11" x14ac:dyDescent="0.25">
      <c r="A121" s="38"/>
      <c r="B121" s="38"/>
      <c r="C121" s="38"/>
      <c r="D121" s="38"/>
      <c r="E121" s="38"/>
      <c r="F121" s="38"/>
      <c r="G121" s="38"/>
      <c r="H121" s="38"/>
      <c r="I121" s="38"/>
      <c r="J121" s="38"/>
      <c r="K121" s="38"/>
    </row>
    <row r="122" spans="1:11" x14ac:dyDescent="0.25">
      <c r="A122" s="38"/>
      <c r="B122" s="38"/>
      <c r="C122" s="38"/>
      <c r="D122" s="38"/>
      <c r="E122" s="38"/>
      <c r="F122" s="38"/>
      <c r="G122" s="38"/>
      <c r="H122" s="38"/>
      <c r="I122" s="38"/>
      <c r="J122" s="38"/>
      <c r="K122" s="38"/>
    </row>
    <row r="123" spans="1:11" x14ac:dyDescent="0.25">
      <c r="A123" s="38"/>
      <c r="B123" s="38"/>
      <c r="C123" s="38"/>
      <c r="D123" s="38"/>
      <c r="E123" s="38"/>
      <c r="F123" s="38"/>
      <c r="G123" s="38"/>
      <c r="H123" s="38"/>
      <c r="I123" s="38"/>
      <c r="J123" s="38"/>
      <c r="K123" s="38"/>
    </row>
    <row r="124" spans="1:11" x14ac:dyDescent="0.25">
      <c r="A124" s="38"/>
      <c r="B124" s="38"/>
      <c r="C124" s="38"/>
      <c r="D124" s="38"/>
      <c r="E124" s="38"/>
      <c r="F124" s="38"/>
      <c r="G124" s="38"/>
      <c r="H124" s="38"/>
      <c r="I124" s="38"/>
      <c r="J124" s="38"/>
      <c r="K124" s="38"/>
    </row>
    <row r="125" spans="1:11" x14ac:dyDescent="0.25">
      <c r="A125" s="38"/>
      <c r="B125" s="38"/>
      <c r="C125" s="38"/>
      <c r="D125" s="38"/>
      <c r="E125" s="38"/>
      <c r="F125" s="38"/>
      <c r="G125" s="38"/>
      <c r="H125" s="38"/>
      <c r="I125" s="38"/>
      <c r="J125" s="38"/>
      <c r="K125" s="38"/>
    </row>
    <row r="126" spans="1:11" x14ac:dyDescent="0.25">
      <c r="A126" s="38"/>
      <c r="B126" s="38"/>
      <c r="C126" s="38"/>
      <c r="D126" s="38"/>
      <c r="E126" s="38"/>
      <c r="F126" s="38"/>
      <c r="G126" s="38"/>
      <c r="H126" s="38"/>
      <c r="I126" s="38"/>
      <c r="J126" s="38"/>
      <c r="K126" s="38"/>
    </row>
    <row r="127" spans="1:11" x14ac:dyDescent="0.25">
      <c r="A127" s="38"/>
      <c r="B127" s="38"/>
      <c r="C127" s="38"/>
      <c r="D127" s="38"/>
      <c r="E127" s="38"/>
      <c r="F127" s="38"/>
      <c r="G127" s="38"/>
      <c r="H127" s="38"/>
      <c r="I127" s="38"/>
      <c r="J127" s="38"/>
      <c r="K127" s="38"/>
    </row>
    <row r="128" spans="1:11" x14ac:dyDescent="0.25">
      <c r="A128" s="38"/>
      <c r="B128" s="38"/>
      <c r="C128" s="38"/>
      <c r="D128" s="38"/>
      <c r="E128" s="38"/>
      <c r="F128" s="38"/>
      <c r="G128" s="38"/>
      <c r="H128" s="38"/>
      <c r="I128" s="38"/>
      <c r="J128" s="38"/>
      <c r="K128" s="38"/>
    </row>
    <row r="129" spans="1:11" x14ac:dyDescent="0.25">
      <c r="A129" s="38"/>
      <c r="B129" s="38"/>
      <c r="C129" s="38"/>
      <c r="D129" s="38"/>
      <c r="E129" s="38"/>
      <c r="F129" s="38"/>
      <c r="G129" s="38"/>
      <c r="H129" s="38"/>
      <c r="I129" s="38"/>
      <c r="J129" s="38"/>
      <c r="K129" s="38"/>
    </row>
    <row r="130" spans="1:11" x14ac:dyDescent="0.25">
      <c r="A130" s="38"/>
      <c r="B130" s="38"/>
      <c r="C130" s="38"/>
      <c r="D130" s="38"/>
      <c r="E130" s="38"/>
      <c r="F130" s="38"/>
      <c r="G130" s="38"/>
      <c r="H130" s="38"/>
      <c r="I130" s="38"/>
      <c r="J130" s="38"/>
      <c r="K130" s="38"/>
    </row>
    <row r="131" spans="1:11" x14ac:dyDescent="0.25">
      <c r="A131" s="38"/>
      <c r="B131" s="38"/>
      <c r="C131" s="38"/>
      <c r="D131" s="38"/>
      <c r="E131" s="38"/>
      <c r="F131" s="38"/>
      <c r="G131" s="38"/>
      <c r="H131" s="38"/>
      <c r="I131" s="38"/>
      <c r="J131" s="38"/>
      <c r="K131" s="38"/>
    </row>
    <row r="132" spans="1:11" x14ac:dyDescent="0.25">
      <c r="A132" s="38"/>
      <c r="B132" s="38"/>
      <c r="C132" s="38"/>
      <c r="D132" s="38"/>
      <c r="E132" s="38"/>
      <c r="F132" s="38"/>
      <c r="G132" s="38"/>
      <c r="H132" s="38"/>
      <c r="I132" s="38"/>
      <c r="J132" s="38"/>
      <c r="K132" s="38"/>
    </row>
    <row r="133" spans="1:11" x14ac:dyDescent="0.25">
      <c r="A133" s="38"/>
      <c r="B133" s="38"/>
      <c r="C133" s="38"/>
      <c r="D133" s="38"/>
      <c r="E133" s="38"/>
      <c r="F133" s="38"/>
      <c r="G133" s="38"/>
      <c r="H133" s="38"/>
      <c r="I133" s="38"/>
      <c r="J133" s="38"/>
      <c r="K133" s="38"/>
    </row>
    <row r="134" spans="1:11" x14ac:dyDescent="0.25">
      <c r="A134" s="38"/>
      <c r="B134" s="38"/>
      <c r="C134" s="38"/>
      <c r="D134" s="38"/>
      <c r="E134" s="38"/>
      <c r="F134" s="38"/>
      <c r="G134" s="38"/>
      <c r="H134" s="38"/>
      <c r="I134" s="38"/>
      <c r="J134" s="38"/>
      <c r="K134" s="38"/>
    </row>
    <row r="135" spans="1:11" x14ac:dyDescent="0.25">
      <c r="A135" s="38"/>
      <c r="B135" s="38"/>
      <c r="C135" s="38"/>
      <c r="D135" s="38"/>
      <c r="E135" s="38"/>
      <c r="F135" s="38"/>
      <c r="G135" s="38"/>
      <c r="H135" s="38"/>
      <c r="I135" s="38"/>
      <c r="J135" s="38"/>
      <c r="K135" s="38"/>
    </row>
    <row r="136" spans="1:11" x14ac:dyDescent="0.25">
      <c r="A136" s="38"/>
      <c r="B136" s="38"/>
      <c r="C136" s="38"/>
      <c r="D136" s="38"/>
      <c r="E136" s="38"/>
      <c r="F136" s="38"/>
      <c r="G136" s="38"/>
      <c r="H136" s="38"/>
      <c r="I136" s="38"/>
      <c r="J136" s="38"/>
      <c r="K136" s="38"/>
    </row>
    <row r="137" spans="1:11" x14ac:dyDescent="0.25">
      <c r="A137" s="38"/>
      <c r="B137" s="38"/>
      <c r="C137" s="38"/>
      <c r="D137" s="38"/>
      <c r="E137" s="38"/>
      <c r="F137" s="38"/>
      <c r="G137" s="38"/>
      <c r="H137" s="38"/>
      <c r="I137" s="38"/>
      <c r="J137" s="38"/>
      <c r="K137" s="38"/>
    </row>
    <row r="138" spans="1:11" x14ac:dyDescent="0.25">
      <c r="A138" s="38"/>
      <c r="B138" s="38"/>
      <c r="C138" s="38"/>
      <c r="D138" s="38"/>
      <c r="E138" s="38"/>
      <c r="F138" s="38"/>
      <c r="G138" s="38"/>
      <c r="H138" s="38"/>
      <c r="I138" s="38"/>
      <c r="J138" s="38"/>
      <c r="K138" s="38"/>
    </row>
    <row r="139" spans="1:11" x14ac:dyDescent="0.25">
      <c r="A139" s="38"/>
      <c r="B139" s="38"/>
      <c r="C139" s="38"/>
      <c r="D139" s="38"/>
      <c r="E139" s="38"/>
      <c r="F139" s="38"/>
      <c r="G139" s="38"/>
      <c r="H139" s="38"/>
      <c r="I139" s="38"/>
      <c r="J139" s="38"/>
      <c r="K139" s="38"/>
    </row>
    <row r="140" spans="1:11" x14ac:dyDescent="0.25">
      <c r="A140" s="38"/>
      <c r="B140" s="38"/>
      <c r="C140" s="38"/>
      <c r="D140" s="38"/>
      <c r="E140" s="38"/>
      <c r="F140" s="38"/>
      <c r="G140" s="38"/>
      <c r="H140" s="38"/>
      <c r="I140" s="38"/>
      <c r="J140" s="38"/>
      <c r="K140" s="38"/>
    </row>
    <row r="141" spans="1:11" x14ac:dyDescent="0.25">
      <c r="A141" s="38"/>
      <c r="B141" s="38"/>
      <c r="C141" s="38"/>
      <c r="D141" s="38"/>
      <c r="E141" s="38"/>
      <c r="F141" s="38"/>
      <c r="G141" s="38"/>
      <c r="H141" s="38"/>
      <c r="I141" s="38"/>
      <c r="J141" s="38"/>
      <c r="K141" s="38"/>
    </row>
    <row r="142" spans="1:11" x14ac:dyDescent="0.25">
      <c r="A142" s="38"/>
      <c r="B142" s="38"/>
      <c r="C142" s="38"/>
      <c r="D142" s="38"/>
      <c r="E142" s="38"/>
      <c r="F142" s="38"/>
      <c r="G142" s="38"/>
      <c r="H142" s="38"/>
      <c r="I142" s="38"/>
      <c r="J142" s="38"/>
      <c r="K142" s="38"/>
    </row>
    <row r="143" spans="1:11" x14ac:dyDescent="0.25">
      <c r="A143" s="38"/>
      <c r="B143" s="38"/>
      <c r="C143" s="38"/>
      <c r="D143" s="38"/>
      <c r="E143" s="38"/>
      <c r="F143" s="38"/>
      <c r="G143" s="38"/>
      <c r="H143" s="38"/>
      <c r="I143" s="38"/>
      <c r="J143" s="38"/>
      <c r="K143" s="38"/>
    </row>
    <row r="144" spans="1:11" x14ac:dyDescent="0.25">
      <c r="A144" s="38"/>
      <c r="B144" s="38"/>
      <c r="C144" s="38"/>
      <c r="D144" s="38"/>
      <c r="E144" s="38"/>
      <c r="F144" s="38"/>
      <c r="G144" s="38"/>
      <c r="H144" s="38"/>
      <c r="I144" s="38"/>
      <c r="J144" s="38"/>
      <c r="K144" s="38"/>
    </row>
    <row r="145" spans="1:11" x14ac:dyDescent="0.25">
      <c r="A145" s="38"/>
      <c r="B145" s="38"/>
      <c r="C145" s="38"/>
      <c r="D145" s="38"/>
      <c r="E145" s="38"/>
      <c r="F145" s="38"/>
      <c r="G145" s="38"/>
      <c r="H145" s="38"/>
      <c r="I145" s="38"/>
      <c r="J145" s="38"/>
      <c r="K145" s="38"/>
    </row>
    <row r="146" spans="1:11" x14ac:dyDescent="0.25">
      <c r="A146" s="38"/>
      <c r="B146" s="38"/>
      <c r="C146" s="38"/>
      <c r="D146" s="38"/>
      <c r="E146" s="38"/>
      <c r="F146" s="38"/>
      <c r="G146" s="38"/>
      <c r="H146" s="38"/>
      <c r="I146" s="38"/>
      <c r="J146" s="38"/>
      <c r="K146" s="38"/>
    </row>
    <row r="147" spans="1:11" x14ac:dyDescent="0.25">
      <c r="A147" s="38"/>
      <c r="B147" s="38"/>
      <c r="C147" s="38"/>
      <c r="D147" s="38"/>
      <c r="E147" s="38"/>
      <c r="F147" s="38"/>
      <c r="G147" s="38"/>
      <c r="H147" s="38"/>
      <c r="I147" s="38"/>
      <c r="J147" s="38"/>
      <c r="K147" s="38"/>
    </row>
    <row r="148" spans="1:11" x14ac:dyDescent="0.25">
      <c r="A148" s="38"/>
      <c r="B148" s="38"/>
      <c r="C148" s="38"/>
      <c r="D148" s="38"/>
      <c r="E148" s="38"/>
      <c r="F148" s="38"/>
      <c r="G148" s="38"/>
      <c r="H148" s="38"/>
      <c r="I148" s="38"/>
      <c r="J148" s="38"/>
      <c r="K148" s="38"/>
    </row>
    <row r="149" spans="1:11" x14ac:dyDescent="0.25">
      <c r="A149" s="38"/>
      <c r="B149" s="38"/>
      <c r="C149" s="38"/>
      <c r="D149" s="38"/>
      <c r="E149" s="38"/>
      <c r="F149" s="38"/>
      <c r="G149" s="38"/>
      <c r="H149" s="38"/>
      <c r="I149" s="38"/>
      <c r="J149" s="38"/>
      <c r="K149" s="38"/>
    </row>
    <row r="150" spans="1:11" x14ac:dyDescent="0.25">
      <c r="A150" s="38"/>
      <c r="B150" s="38"/>
      <c r="C150" s="38"/>
      <c r="D150" s="38"/>
      <c r="E150" s="38"/>
      <c r="F150" s="38"/>
      <c r="G150" s="38"/>
      <c r="H150" s="38"/>
      <c r="I150" s="38"/>
      <c r="J150" s="38"/>
      <c r="K150" s="38"/>
    </row>
    <row r="151" spans="1:11" x14ac:dyDescent="0.25">
      <c r="A151" s="38"/>
      <c r="B151" s="38"/>
      <c r="C151" s="38"/>
      <c r="D151" s="38"/>
      <c r="E151" s="38"/>
      <c r="F151" s="38"/>
      <c r="G151" s="38"/>
      <c r="H151" s="38"/>
      <c r="I151" s="38"/>
      <c r="J151" s="38"/>
      <c r="K151" s="38"/>
    </row>
    <row r="152" spans="1:11" x14ac:dyDescent="0.25">
      <c r="A152" s="38"/>
      <c r="B152" s="38"/>
      <c r="C152" s="38"/>
      <c r="D152" s="38"/>
      <c r="E152" s="38"/>
      <c r="F152" s="38"/>
      <c r="G152" s="38"/>
      <c r="H152" s="38"/>
      <c r="I152" s="38"/>
      <c r="J152" s="38"/>
      <c r="K152" s="38"/>
    </row>
    <row r="153" spans="1:11" x14ac:dyDescent="0.25">
      <c r="A153" s="38"/>
      <c r="B153" s="38"/>
      <c r="C153" s="38"/>
      <c r="D153" s="38"/>
      <c r="E153" s="38"/>
      <c r="F153" s="38"/>
      <c r="G153" s="38"/>
      <c r="H153" s="38"/>
      <c r="I153" s="38"/>
      <c r="J153" s="38"/>
      <c r="K153" s="38"/>
    </row>
    <row r="154" spans="1:11" x14ac:dyDescent="0.25">
      <c r="A154" s="38"/>
      <c r="B154" s="38"/>
      <c r="C154" s="38"/>
      <c r="D154" s="38"/>
      <c r="E154" s="38"/>
      <c r="F154" s="38"/>
      <c r="G154" s="38"/>
      <c r="H154" s="38"/>
      <c r="I154" s="38"/>
      <c r="J154" s="38"/>
      <c r="K154" s="38"/>
    </row>
    <row r="155" spans="1:11" x14ac:dyDescent="0.25">
      <c r="A155" s="38"/>
      <c r="B155" s="38"/>
      <c r="C155" s="38"/>
      <c r="D155" s="38"/>
      <c r="E155" s="38"/>
      <c r="F155" s="38"/>
      <c r="G155" s="38"/>
      <c r="H155" s="38"/>
      <c r="I155" s="38"/>
      <c r="J155" s="38"/>
      <c r="K155" s="38"/>
    </row>
    <row r="156" spans="1:11" x14ac:dyDescent="0.25">
      <c r="A156" s="38"/>
      <c r="B156" s="38"/>
      <c r="C156" s="38"/>
      <c r="D156" s="38"/>
      <c r="E156" s="38"/>
      <c r="F156" s="38"/>
      <c r="G156" s="38"/>
      <c r="H156" s="38"/>
      <c r="I156" s="38"/>
      <c r="J156" s="38"/>
      <c r="K156" s="38"/>
    </row>
    <row r="157" spans="1:11" x14ac:dyDescent="0.25">
      <c r="A157" s="38"/>
      <c r="B157" s="38"/>
      <c r="C157" s="38"/>
      <c r="D157" s="38"/>
      <c r="E157" s="38"/>
      <c r="F157" s="38"/>
      <c r="G157" s="38"/>
      <c r="H157" s="38"/>
      <c r="I157" s="38"/>
      <c r="J157" s="38"/>
      <c r="K157" s="38"/>
    </row>
    <row r="158" spans="1:11" x14ac:dyDescent="0.25">
      <c r="A158" s="38"/>
      <c r="B158" s="38"/>
      <c r="C158" s="38"/>
      <c r="D158" s="38"/>
      <c r="E158" s="38"/>
      <c r="F158" s="38"/>
      <c r="G158" s="38"/>
      <c r="H158" s="38"/>
      <c r="I158" s="38"/>
      <c r="J158" s="38"/>
      <c r="K158" s="38"/>
    </row>
    <row r="159" spans="1:11" x14ac:dyDescent="0.25">
      <c r="A159" s="38"/>
      <c r="B159" s="38"/>
      <c r="C159" s="38"/>
      <c r="D159" s="38"/>
      <c r="E159" s="38"/>
      <c r="F159" s="38"/>
      <c r="G159" s="38"/>
      <c r="H159" s="38"/>
      <c r="I159" s="38"/>
      <c r="J159" s="38"/>
      <c r="K159" s="38"/>
    </row>
    <row r="160" spans="1:11" x14ac:dyDescent="0.25">
      <c r="A160" s="38"/>
      <c r="B160" s="38"/>
      <c r="C160" s="38"/>
      <c r="D160" s="38"/>
      <c r="E160" s="38"/>
      <c r="F160" s="38"/>
      <c r="G160" s="38"/>
      <c r="H160" s="38"/>
      <c r="I160" s="38"/>
      <c r="J160" s="38"/>
      <c r="K160" s="38"/>
    </row>
    <row r="161" spans="1:11" x14ac:dyDescent="0.25">
      <c r="A161" s="38"/>
      <c r="B161" s="38"/>
      <c r="C161" s="38"/>
      <c r="D161" s="38"/>
      <c r="E161" s="38"/>
      <c r="F161" s="38"/>
      <c r="G161" s="38"/>
      <c r="H161" s="38"/>
      <c r="I161" s="38"/>
      <c r="J161" s="38"/>
      <c r="K161" s="38"/>
    </row>
    <row r="162" spans="1:11" x14ac:dyDescent="0.25">
      <c r="A162" s="38"/>
      <c r="B162" s="38"/>
      <c r="C162" s="38"/>
      <c r="D162" s="38"/>
      <c r="E162" s="38"/>
      <c r="F162" s="38"/>
      <c r="G162" s="38"/>
      <c r="H162" s="38"/>
      <c r="I162" s="38"/>
      <c r="J162" s="38"/>
      <c r="K162" s="38"/>
    </row>
    <row r="163" spans="1:11" x14ac:dyDescent="0.25">
      <c r="A163" s="38"/>
      <c r="B163" s="38"/>
      <c r="C163" s="38"/>
      <c r="D163" s="38"/>
      <c r="E163" s="38"/>
      <c r="F163" s="38"/>
      <c r="G163" s="38"/>
      <c r="H163" s="38"/>
      <c r="I163" s="38"/>
      <c r="J163" s="38"/>
      <c r="K163" s="38"/>
    </row>
    <row r="164" spans="1:11" x14ac:dyDescent="0.25">
      <c r="A164" s="38"/>
      <c r="B164" s="38"/>
      <c r="C164" s="38"/>
      <c r="D164" s="38"/>
      <c r="E164" s="38"/>
      <c r="F164" s="38"/>
      <c r="G164" s="38"/>
      <c r="H164" s="38"/>
      <c r="I164" s="38"/>
      <c r="J164" s="38"/>
      <c r="K164" s="38"/>
    </row>
    <row r="165" spans="1:11" x14ac:dyDescent="0.25">
      <c r="A165" s="38"/>
      <c r="B165" s="38"/>
      <c r="C165" s="38"/>
      <c r="D165" s="38"/>
      <c r="E165" s="38"/>
      <c r="F165" s="38"/>
      <c r="G165" s="38"/>
      <c r="H165" s="38"/>
      <c r="I165" s="38"/>
      <c r="J165" s="38"/>
      <c r="K165" s="38"/>
    </row>
    <row r="166" spans="1:11" x14ac:dyDescent="0.25">
      <c r="A166" s="38"/>
      <c r="B166" s="38"/>
      <c r="C166" s="38"/>
      <c r="D166" s="38"/>
      <c r="E166" s="38"/>
      <c r="F166" s="38"/>
      <c r="G166" s="38"/>
      <c r="H166" s="38"/>
      <c r="I166" s="38"/>
      <c r="J166" s="38"/>
      <c r="K166" s="38"/>
    </row>
    <row r="167" spans="1:11" x14ac:dyDescent="0.25">
      <c r="A167" s="38"/>
      <c r="B167" s="38"/>
      <c r="C167" s="38"/>
      <c r="D167" s="38"/>
      <c r="E167" s="38"/>
      <c r="F167" s="38"/>
      <c r="G167" s="38"/>
      <c r="H167" s="38"/>
      <c r="I167" s="38"/>
      <c r="J167" s="38"/>
      <c r="K167" s="38"/>
    </row>
    <row r="168" spans="1:11" x14ac:dyDescent="0.25">
      <c r="A168" s="38"/>
      <c r="B168" s="38"/>
      <c r="C168" s="38"/>
      <c r="D168" s="38"/>
      <c r="E168" s="38"/>
      <c r="F168" s="38"/>
      <c r="G168" s="38"/>
      <c r="H168" s="38"/>
      <c r="I168" s="38"/>
      <c r="J168" s="38"/>
      <c r="K168" s="38"/>
    </row>
    <row r="169" spans="1:11" x14ac:dyDescent="0.25">
      <c r="A169" s="38"/>
      <c r="B169" s="38"/>
      <c r="C169" s="38"/>
      <c r="D169" s="38"/>
      <c r="E169" s="38"/>
      <c r="F169" s="38"/>
      <c r="G169" s="38"/>
      <c r="H169" s="38"/>
      <c r="I169" s="38"/>
      <c r="J169" s="38"/>
      <c r="K169" s="38"/>
    </row>
    <row r="170" spans="1:11" x14ac:dyDescent="0.25">
      <c r="A170" s="38"/>
      <c r="B170" s="38"/>
      <c r="C170" s="38"/>
      <c r="D170" s="38"/>
      <c r="E170" s="38"/>
      <c r="F170" s="38"/>
      <c r="G170" s="38"/>
      <c r="H170" s="38"/>
      <c r="I170" s="38"/>
      <c r="J170" s="38"/>
      <c r="K170" s="38"/>
    </row>
    <row r="171" spans="1:11" x14ac:dyDescent="0.25">
      <c r="A171" s="38"/>
      <c r="B171" s="38"/>
      <c r="C171" s="38"/>
      <c r="D171" s="38"/>
      <c r="E171" s="38"/>
      <c r="F171" s="38"/>
      <c r="G171" s="38"/>
      <c r="H171" s="38"/>
      <c r="I171" s="38"/>
      <c r="J171" s="38"/>
      <c r="K171" s="38"/>
    </row>
    <row r="172" spans="1:11" x14ac:dyDescent="0.25">
      <c r="A172" s="38"/>
      <c r="B172" s="38"/>
      <c r="C172" s="38"/>
      <c r="D172" s="38"/>
      <c r="E172" s="38"/>
      <c r="F172" s="38"/>
      <c r="G172" s="38"/>
      <c r="H172" s="38"/>
      <c r="I172" s="38"/>
      <c r="J172" s="38"/>
      <c r="K172" s="38"/>
    </row>
    <row r="173" spans="1:11" x14ac:dyDescent="0.25">
      <c r="A173" s="38"/>
      <c r="B173" s="38"/>
      <c r="C173" s="38"/>
      <c r="D173" s="38"/>
      <c r="E173" s="38"/>
      <c r="F173" s="38"/>
      <c r="G173" s="38"/>
      <c r="H173" s="38"/>
      <c r="I173" s="38"/>
      <c r="J173" s="38"/>
      <c r="K173" s="38"/>
    </row>
    <row r="174" spans="1:11" x14ac:dyDescent="0.25">
      <c r="A174" s="38"/>
      <c r="B174" s="38"/>
      <c r="C174" s="38"/>
      <c r="D174" s="38"/>
      <c r="E174" s="38"/>
      <c r="F174" s="38"/>
      <c r="G174" s="38"/>
      <c r="H174" s="38"/>
      <c r="I174" s="38"/>
      <c r="J174" s="38"/>
      <c r="K174" s="38"/>
    </row>
    <row r="175" spans="1:11" x14ac:dyDescent="0.25">
      <c r="A175" s="38"/>
      <c r="B175" s="38"/>
      <c r="C175" s="38"/>
      <c r="D175" s="38"/>
      <c r="E175" s="38"/>
      <c r="F175" s="38"/>
      <c r="G175" s="38"/>
      <c r="H175" s="38"/>
      <c r="I175" s="38"/>
      <c r="J175" s="38"/>
      <c r="K175" s="38"/>
    </row>
    <row r="176" spans="1:11" x14ac:dyDescent="0.25">
      <c r="A176" s="38"/>
      <c r="B176" s="38"/>
      <c r="C176" s="38"/>
      <c r="D176" s="38"/>
      <c r="E176" s="38"/>
      <c r="F176" s="38"/>
      <c r="G176" s="38"/>
      <c r="H176" s="38"/>
      <c r="I176" s="38"/>
      <c r="J176" s="38"/>
      <c r="K176" s="38"/>
    </row>
    <row r="177" spans="1:11" x14ac:dyDescent="0.25">
      <c r="A177" s="38"/>
      <c r="B177" s="38"/>
      <c r="C177" s="38"/>
      <c r="D177" s="38"/>
      <c r="E177" s="38"/>
      <c r="F177" s="38"/>
      <c r="G177" s="38"/>
      <c r="H177" s="38"/>
      <c r="I177" s="38"/>
      <c r="J177" s="38"/>
      <c r="K177" s="38"/>
    </row>
    <row r="178" spans="1:11" x14ac:dyDescent="0.25">
      <c r="A178" s="38"/>
      <c r="B178" s="38"/>
      <c r="C178" s="38"/>
      <c r="D178" s="38"/>
      <c r="E178" s="38"/>
      <c r="F178" s="38"/>
      <c r="G178" s="38"/>
      <c r="H178" s="38"/>
      <c r="I178" s="38"/>
      <c r="J178" s="38"/>
      <c r="K178" s="38"/>
    </row>
    <row r="179" spans="1:11" x14ac:dyDescent="0.25">
      <c r="A179" s="38"/>
      <c r="B179" s="38"/>
      <c r="C179" s="38"/>
      <c r="D179" s="38"/>
      <c r="E179" s="38"/>
      <c r="F179" s="38"/>
      <c r="G179" s="38"/>
      <c r="H179" s="38"/>
      <c r="I179" s="38"/>
      <c r="J179" s="38"/>
      <c r="K179" s="38"/>
    </row>
    <row r="180" spans="1:11" x14ac:dyDescent="0.25">
      <c r="A180" s="38"/>
      <c r="B180" s="38"/>
      <c r="C180" s="38"/>
      <c r="D180" s="38"/>
      <c r="E180" s="38"/>
      <c r="F180" s="38"/>
      <c r="G180" s="38"/>
      <c r="H180" s="38"/>
      <c r="I180" s="38"/>
      <c r="J180" s="38"/>
      <c r="K180" s="38"/>
    </row>
    <row r="181" spans="1:11" x14ac:dyDescent="0.25">
      <c r="A181" s="38"/>
      <c r="B181" s="38"/>
      <c r="C181" s="38"/>
      <c r="D181" s="38"/>
      <c r="E181" s="38"/>
      <c r="F181" s="38"/>
      <c r="G181" s="38"/>
      <c r="H181" s="38"/>
      <c r="I181" s="38"/>
      <c r="J181" s="38"/>
      <c r="K181" s="38"/>
    </row>
    <row r="182" spans="1:11" x14ac:dyDescent="0.25">
      <c r="A182" s="38"/>
      <c r="B182" s="38"/>
      <c r="C182" s="38"/>
      <c r="D182" s="38"/>
      <c r="E182" s="38"/>
      <c r="F182" s="38"/>
      <c r="G182" s="38"/>
      <c r="H182" s="38"/>
      <c r="I182" s="38"/>
      <c r="J182" s="38"/>
      <c r="K182" s="38"/>
    </row>
    <row r="183" spans="1:11" x14ac:dyDescent="0.25">
      <c r="A183" s="38"/>
      <c r="B183" s="38"/>
      <c r="C183" s="38"/>
      <c r="D183" s="38"/>
      <c r="E183" s="38"/>
      <c r="F183" s="38"/>
      <c r="G183" s="38"/>
      <c r="H183" s="38"/>
      <c r="I183" s="38"/>
      <c r="J183" s="38"/>
      <c r="K183" s="38"/>
    </row>
    <row r="184" spans="1:11" x14ac:dyDescent="0.25">
      <c r="A184" s="38"/>
      <c r="B184" s="38"/>
      <c r="C184" s="38"/>
      <c r="D184" s="38"/>
      <c r="E184" s="38"/>
      <c r="F184" s="38"/>
      <c r="G184" s="38"/>
      <c r="H184" s="38"/>
      <c r="I184" s="38"/>
      <c r="J184" s="38"/>
      <c r="K184" s="38"/>
    </row>
    <row r="185" spans="1:11" x14ac:dyDescent="0.25">
      <c r="A185" s="38"/>
      <c r="B185" s="38"/>
      <c r="C185" s="38"/>
      <c r="D185" s="38"/>
      <c r="E185" s="38"/>
      <c r="F185" s="38"/>
      <c r="G185" s="38"/>
      <c r="H185" s="38"/>
      <c r="I185" s="38"/>
      <c r="J185" s="38"/>
      <c r="K185" s="38"/>
    </row>
    <row r="186" spans="1:11" x14ac:dyDescent="0.25">
      <c r="A186" s="38"/>
      <c r="B186" s="38"/>
      <c r="C186" s="38"/>
      <c r="D186" s="38"/>
      <c r="E186" s="38"/>
      <c r="F186" s="38"/>
      <c r="G186" s="38"/>
      <c r="H186" s="38"/>
      <c r="I186" s="38"/>
      <c r="J186" s="38"/>
      <c r="K186" s="38"/>
    </row>
    <row r="187" spans="1:11" x14ac:dyDescent="0.25">
      <c r="A187" s="38"/>
      <c r="B187" s="38"/>
      <c r="C187" s="38"/>
      <c r="D187" s="38"/>
      <c r="E187" s="38"/>
      <c r="F187" s="38"/>
      <c r="G187" s="38"/>
      <c r="H187" s="38"/>
      <c r="I187" s="38"/>
      <c r="J187" s="38"/>
      <c r="K187" s="38"/>
    </row>
    <row r="188" spans="1:11" x14ac:dyDescent="0.25">
      <c r="A188" s="38"/>
      <c r="B188" s="38"/>
      <c r="C188" s="38"/>
      <c r="D188" s="38"/>
      <c r="E188" s="38"/>
      <c r="F188" s="38"/>
      <c r="G188" s="38"/>
      <c r="H188" s="38"/>
      <c r="I188" s="38"/>
      <c r="J188" s="38"/>
      <c r="K188" s="38"/>
    </row>
  </sheetData>
  <mergeCells count="3">
    <mergeCell ref="D9:D10"/>
    <mergeCell ref="D67:D68"/>
    <mergeCell ref="E67:E68"/>
  </mergeCells>
  <conditionalFormatting sqref="E63">
    <cfRule type="cellIs" dxfId="7" priority="7" operator="greaterThan">
      <formula>0</formula>
    </cfRule>
    <cfRule type="cellIs" dxfId="6" priority="8" operator="lessThan">
      <formula>0</formula>
    </cfRule>
  </conditionalFormatting>
  <conditionalFormatting sqref="H63">
    <cfRule type="cellIs" dxfId="5" priority="1" operator="lessThan">
      <formula>1.8</formula>
    </cfRule>
    <cfRule type="cellIs" dxfId="4" priority="2" operator="between">
      <formula>3.5</formula>
      <formula>1.8</formula>
    </cfRule>
    <cfRule type="cellIs" dxfId="3" priority="3" operator="greaterThan">
      <formula>3.5</formula>
    </cfRule>
  </conditionalFormatting>
  <conditionalFormatting sqref="H65">
    <cfRule type="containsText" dxfId="2" priority="4" operator="containsText" text="Hoch">
      <formula>NOT(ISERROR(SEARCH("Hoch",H65)))</formula>
    </cfRule>
    <cfRule type="containsText" dxfId="1" priority="5" operator="containsText" text="Mittel">
      <formula>NOT(ISERROR(SEARCH("Mittel",H65)))</formula>
    </cfRule>
    <cfRule type="containsText" dxfId="0" priority="6" operator="containsText" text="Gering">
      <formula>NOT(ISERROR(SEARCH("Gering",H65)))</formula>
    </cfRule>
  </conditionalFormatting>
  <dataValidations count="2">
    <dataValidation type="whole" allowBlank="1" showInputMessage="1" showErrorMessage="1" sqref="E5" xr:uid="{986F8C2D-D692-4738-ACA6-5A48DA3CC1CC}">
      <formula1>1</formula1>
      <formula2>9999</formula2>
    </dataValidation>
    <dataValidation type="decimal" allowBlank="1" showInputMessage="1" showErrorMessage="1" sqref="E9" xr:uid="{7D5836F4-AED6-4E9D-8FDE-D53A480948FE}">
      <formula1>1</formula1>
      <formula2>59</formula2>
    </dataValidation>
  </dataValidations>
  <pageMargins left="0.7" right="0.7" top="0.78740157499999996" bottom="0.78740157499999996" header="0.3" footer="0.3"/>
  <pageSetup paperSize="9" orientation="portrait" verticalDpi="0"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8FFB20A4-B55F-4371-A4E7-D782D85579F9}">
          <x14:formula1>
            <xm:f>Dropdown!$A$20:$A$23</xm:f>
          </x14:formula1>
          <xm:sqref>E7</xm:sqref>
        </x14:dataValidation>
        <x14:dataValidation type="list" allowBlank="1" showInputMessage="1" showErrorMessage="1" xr:uid="{35680143-9463-4272-AA75-4757C264BF5C}">
          <x14:formula1>
            <xm:f>Dropdown!$A$25:$A$28</xm:f>
          </x14:formula1>
          <xm:sqref>E10</xm:sqref>
        </x14:dataValidation>
        <x14:dataValidation type="list" allowBlank="1" showInputMessage="1" showErrorMessage="1" xr:uid="{113825BE-0418-48B1-880E-1F04A78F54EE}">
          <x14:formula1>
            <xm:f>Export!$A$2:$A$45</xm:f>
          </x14:formula1>
          <xm:sqref>E3</xm:sqref>
        </x14:dataValidation>
        <x14:dataValidation type="list" allowBlank="1" showInputMessage="1" showErrorMessage="1" xr:uid="{8B3FF777-7423-418A-8C5E-C52C369BB7D8}">
          <x14:formula1>
            <xm:f>'Personalkosten KGSt.'!$A$10:$A$53</xm:f>
          </x14:formula1>
          <xm:sqref>H13 E13</xm:sqref>
        </x14:dataValidation>
        <x14:dataValidation type="list" allowBlank="1" showInputMessage="1" showErrorMessage="1" xr:uid="{464E8576-27E2-43C0-8850-F8EA1C34FC05}">
          <x14:formula1>
            <xm:f>'Personalkosten KGSt.'!$F$10:$F$29</xm:f>
          </x14:formula1>
          <xm:sqref>H15 E15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B52EF2-C82B-4667-8036-134000CFBD5C}">
  <dimension ref="A1:AR45"/>
  <sheetViews>
    <sheetView tabSelected="1" topLeftCell="AE1" zoomScale="70" zoomScaleNormal="70" workbookViewId="0">
      <pane ySplit="1" topLeftCell="A8" activePane="bottomLeft" state="frozen"/>
      <selection pane="bottomLeft" activeCell="AR30" sqref="AR30"/>
    </sheetView>
  </sheetViews>
  <sheetFormatPr baseColWidth="10" defaultColWidth="9.140625" defaultRowHeight="15" x14ac:dyDescent="0.25"/>
  <cols>
    <col min="1" max="1" width="28" customWidth="1"/>
    <col min="2" max="2" width="55" customWidth="1"/>
    <col min="3" max="3" width="30" customWidth="1"/>
    <col min="4" max="4" width="36" customWidth="1"/>
    <col min="5" max="5" width="60" customWidth="1"/>
    <col min="6" max="6" width="55" customWidth="1"/>
    <col min="7" max="7" width="58" customWidth="1"/>
    <col min="8" max="8" width="60" customWidth="1"/>
    <col min="9" max="9" width="37" customWidth="1"/>
    <col min="10" max="10" width="58" customWidth="1"/>
    <col min="11" max="12" width="54" customWidth="1"/>
    <col min="13" max="13" width="39" customWidth="1"/>
    <col min="14" max="14" width="52" customWidth="1"/>
    <col min="15" max="15" width="54" customWidth="1"/>
    <col min="16" max="16" width="60" customWidth="1"/>
    <col min="17" max="17" width="37" customWidth="1"/>
    <col min="18" max="18" width="58" customWidth="1"/>
    <col min="19" max="20" width="54" customWidth="1"/>
    <col min="21" max="21" width="39" customWidth="1"/>
    <col min="22" max="22" width="42" customWidth="1"/>
    <col min="23" max="23" width="55" customWidth="1"/>
    <col min="24" max="24" width="45" customWidth="1"/>
    <col min="25" max="25" width="41" customWidth="1"/>
    <col min="26" max="26" width="50" customWidth="1"/>
    <col min="27" max="27" width="28" customWidth="1"/>
    <col min="28" max="28" width="50" customWidth="1"/>
    <col min="29" max="29" width="31" customWidth="1"/>
    <col min="30" max="30" width="28" customWidth="1"/>
    <col min="31" max="31" width="60" customWidth="1"/>
    <col min="33" max="33" width="29" customWidth="1"/>
    <col min="34" max="37" width="28" customWidth="1"/>
    <col min="38" max="44" width="29" customWidth="1"/>
  </cols>
  <sheetData>
    <row r="1" spans="1:44" ht="60" x14ac:dyDescent="0.25">
      <c r="A1" s="1" t="s">
        <v>161</v>
      </c>
      <c r="B1" s="1" t="s">
        <v>0</v>
      </c>
      <c r="C1" s="1" t="s">
        <v>275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  <c r="T1" s="1" t="s">
        <v>17</v>
      </c>
      <c r="U1" s="1" t="s">
        <v>18</v>
      </c>
      <c r="V1" s="1" t="s">
        <v>19</v>
      </c>
      <c r="W1" s="1" t="s">
        <v>20</v>
      </c>
      <c r="X1" s="1" t="s">
        <v>21</v>
      </c>
      <c r="Y1" s="1" t="s">
        <v>22</v>
      </c>
      <c r="Z1" s="1" t="s">
        <v>23</v>
      </c>
      <c r="AA1" s="1" t="s">
        <v>24</v>
      </c>
      <c r="AB1" s="1" t="s">
        <v>25</v>
      </c>
      <c r="AC1" s="1" t="s">
        <v>26</v>
      </c>
      <c r="AD1" s="1" t="s">
        <v>27</v>
      </c>
      <c r="AE1" s="1" t="s">
        <v>28</v>
      </c>
      <c r="AF1" s="5" t="s">
        <v>160</v>
      </c>
      <c r="AG1" s="1" t="s">
        <v>162</v>
      </c>
      <c r="AH1" s="1" t="s">
        <v>248</v>
      </c>
      <c r="AI1" s="1" t="s">
        <v>249</v>
      </c>
      <c r="AJ1" s="1" t="s">
        <v>250</v>
      </c>
      <c r="AK1" s="1" t="s">
        <v>251</v>
      </c>
      <c r="AL1" s="1" t="s">
        <v>240</v>
      </c>
      <c r="AM1" s="1" t="s">
        <v>253</v>
      </c>
      <c r="AN1" s="1" t="s">
        <v>252</v>
      </c>
      <c r="AO1" s="1" t="s">
        <v>242</v>
      </c>
      <c r="AP1" s="1" t="s">
        <v>254</v>
      </c>
      <c r="AQ1" s="1" t="s">
        <v>266</v>
      </c>
      <c r="AR1" s="1" t="s">
        <v>267</v>
      </c>
    </row>
    <row r="2" spans="1:44" ht="30" x14ac:dyDescent="0.25">
      <c r="A2" s="2" t="s">
        <v>32</v>
      </c>
      <c r="B2" s="2" t="s">
        <v>29</v>
      </c>
      <c r="C2" s="2">
        <v>0.5</v>
      </c>
      <c r="D2" s="2">
        <v>97</v>
      </c>
      <c r="E2" s="2">
        <v>90</v>
      </c>
      <c r="F2" s="2" t="s">
        <v>30</v>
      </c>
      <c r="G2" s="2">
        <v>100</v>
      </c>
      <c r="H2" s="2">
        <v>37</v>
      </c>
      <c r="I2" s="2">
        <v>86900</v>
      </c>
      <c r="J2" s="2">
        <v>9700</v>
      </c>
      <c r="K2" s="2">
        <v>17380</v>
      </c>
      <c r="L2" s="2">
        <v>113980</v>
      </c>
      <c r="M2" s="2">
        <v>1.18848014681348</v>
      </c>
      <c r="N2" s="2" t="s">
        <v>31</v>
      </c>
      <c r="O2" s="2">
        <v>100</v>
      </c>
      <c r="P2" s="2">
        <v>37</v>
      </c>
      <c r="Q2" s="2">
        <v>93300</v>
      </c>
      <c r="R2" s="2">
        <v>9700</v>
      </c>
      <c r="S2" s="2">
        <v>18660</v>
      </c>
      <c r="T2" s="2">
        <v>121660</v>
      </c>
      <c r="U2" s="2">
        <v>1.2685602268935601</v>
      </c>
      <c r="V2" s="2">
        <v>0</v>
      </c>
      <c r="W2" s="2">
        <v>216.89762679346009</v>
      </c>
      <c r="X2" s="2">
        <v>7.666666666666667</v>
      </c>
      <c r="Y2" s="2">
        <v>503.72155488822159</v>
      </c>
      <c r="Z2" s="2">
        <v>3.65</v>
      </c>
      <c r="AA2" s="2">
        <v>0.02</v>
      </c>
      <c r="AB2" s="2">
        <v>3.3521605363456858E-2</v>
      </c>
      <c r="AC2" s="2">
        <v>0</v>
      </c>
      <c r="AD2" s="2">
        <v>216.89762679346009</v>
      </c>
      <c r="AE2" s="2">
        <v>28.34572534077099</v>
      </c>
      <c r="AF2" s="4">
        <v>0.38461538461538458</v>
      </c>
      <c r="AG2" s="2" t="s">
        <v>155</v>
      </c>
      <c r="AH2" s="2">
        <v>1</v>
      </c>
      <c r="AI2" s="2" t="s">
        <v>146</v>
      </c>
      <c r="AJ2" s="2">
        <v>0.5</v>
      </c>
      <c r="AK2" s="2" t="s">
        <v>152</v>
      </c>
      <c r="AL2" s="2">
        <v>0.5</v>
      </c>
      <c r="AM2" s="2">
        <v>222</v>
      </c>
      <c r="AN2" s="2">
        <v>0.5</v>
      </c>
      <c r="AO2" s="2">
        <v>97</v>
      </c>
      <c r="AP2" s="2">
        <v>90</v>
      </c>
      <c r="AQ2" s="2">
        <v>12</v>
      </c>
      <c r="AR2" s="2">
        <v>39</v>
      </c>
    </row>
    <row r="3" spans="1:44" ht="30" x14ac:dyDescent="0.25">
      <c r="A3" s="2" t="s">
        <v>34</v>
      </c>
      <c r="B3" s="2" t="s">
        <v>33</v>
      </c>
      <c r="C3" s="2">
        <v>1</v>
      </c>
      <c r="D3" s="2">
        <v>97</v>
      </c>
      <c r="E3" s="2">
        <v>90</v>
      </c>
      <c r="F3" s="2" t="s">
        <v>30</v>
      </c>
      <c r="G3" s="2">
        <v>100</v>
      </c>
      <c r="H3" s="2">
        <v>38</v>
      </c>
      <c r="I3" s="2">
        <v>86900</v>
      </c>
      <c r="J3" s="2">
        <v>9700</v>
      </c>
      <c r="K3" s="2">
        <v>17380</v>
      </c>
      <c r="L3" s="2">
        <v>113980</v>
      </c>
      <c r="M3" s="2">
        <v>1.157204353476283</v>
      </c>
      <c r="N3" s="2" t="s">
        <v>31</v>
      </c>
      <c r="O3" s="2">
        <v>100</v>
      </c>
      <c r="P3" s="2">
        <v>37</v>
      </c>
      <c r="Q3" s="2">
        <v>93300</v>
      </c>
      <c r="R3" s="2">
        <v>9700</v>
      </c>
      <c r="S3" s="2">
        <v>18660</v>
      </c>
      <c r="T3" s="2">
        <v>121660</v>
      </c>
      <c r="U3" s="2">
        <v>1.2685602268935601</v>
      </c>
      <c r="V3" s="2">
        <v>0</v>
      </c>
      <c r="W3" s="2">
        <v>422.37958901884338</v>
      </c>
      <c r="X3" s="2">
        <v>7.666666666666667</v>
      </c>
      <c r="Y3" s="2">
        <v>500.68780293451351</v>
      </c>
      <c r="Z3" s="2">
        <v>7.3</v>
      </c>
      <c r="AA3" s="2">
        <v>0.02</v>
      </c>
      <c r="AB3" s="2">
        <v>6.7043210726913716E-2</v>
      </c>
      <c r="AC3" s="2">
        <v>0</v>
      </c>
      <c r="AD3" s="2">
        <v>422.37958901884338</v>
      </c>
      <c r="AE3" s="2">
        <v>14.474943587123491</v>
      </c>
      <c r="AF3" s="4">
        <v>0.69230769230769229</v>
      </c>
      <c r="AG3" s="2" t="s">
        <v>155</v>
      </c>
      <c r="AH3" s="2">
        <v>1</v>
      </c>
      <c r="AI3" s="2" t="s">
        <v>146</v>
      </c>
      <c r="AJ3" s="2">
        <v>1</v>
      </c>
      <c r="AK3" s="2" t="s">
        <v>152</v>
      </c>
      <c r="AL3" s="2">
        <v>1</v>
      </c>
      <c r="AM3" s="2">
        <v>222</v>
      </c>
      <c r="AN3" s="2">
        <v>1</v>
      </c>
      <c r="AO3" s="2">
        <v>97</v>
      </c>
      <c r="AP3" s="2">
        <v>90</v>
      </c>
      <c r="AQ3" s="2">
        <v>12</v>
      </c>
      <c r="AR3" s="2">
        <v>39</v>
      </c>
    </row>
    <row r="4" spans="1:44" ht="30" x14ac:dyDescent="0.25">
      <c r="A4" s="2" t="s">
        <v>36</v>
      </c>
      <c r="B4" s="2" t="s">
        <v>35</v>
      </c>
      <c r="C4" s="2">
        <v>1</v>
      </c>
      <c r="D4" s="2">
        <v>772</v>
      </c>
      <c r="E4" s="2">
        <v>720</v>
      </c>
      <c r="F4" s="2" t="s">
        <v>30</v>
      </c>
      <c r="G4" s="2">
        <v>100</v>
      </c>
      <c r="H4" s="2">
        <v>37</v>
      </c>
      <c r="I4" s="2">
        <v>86900</v>
      </c>
      <c r="J4" s="2">
        <v>9700</v>
      </c>
      <c r="K4" s="2">
        <v>17380</v>
      </c>
      <c r="L4" s="2">
        <v>113980</v>
      </c>
      <c r="M4" s="2">
        <v>1.18848014681348</v>
      </c>
      <c r="N4" s="2" t="s">
        <v>31</v>
      </c>
      <c r="O4" s="2">
        <v>100</v>
      </c>
      <c r="P4" s="2">
        <v>37</v>
      </c>
      <c r="Q4" s="2">
        <v>93300</v>
      </c>
      <c r="R4" s="2">
        <v>9700</v>
      </c>
      <c r="S4" s="2">
        <v>18660</v>
      </c>
      <c r="T4" s="2">
        <v>121660</v>
      </c>
      <c r="U4" s="2">
        <v>1.2685602268935601</v>
      </c>
      <c r="V4" s="2">
        <v>0</v>
      </c>
      <c r="W4" s="2">
        <v>1301.3857607607611</v>
      </c>
      <c r="X4" s="2">
        <v>61.266666666666673</v>
      </c>
      <c r="Y4" s="2">
        <v>4016.1385969302642</v>
      </c>
      <c r="Z4" s="2">
        <v>21.9</v>
      </c>
      <c r="AA4" s="2">
        <v>0.02</v>
      </c>
      <c r="AB4" s="2">
        <v>0.20112963218074109</v>
      </c>
      <c r="AC4" s="2">
        <v>0</v>
      </c>
      <c r="AD4" s="2">
        <v>1301.3857607607611</v>
      </c>
      <c r="AE4" s="2">
        <v>37.66643181281519</v>
      </c>
      <c r="AF4" s="4">
        <v>2.4615384615384621</v>
      </c>
      <c r="AG4" s="2" t="s">
        <v>155</v>
      </c>
      <c r="AH4" s="2">
        <v>3</v>
      </c>
      <c r="AI4" s="2" t="s">
        <v>146</v>
      </c>
      <c r="AJ4" s="2">
        <v>1</v>
      </c>
      <c r="AK4" s="2" t="s">
        <v>152</v>
      </c>
      <c r="AL4" s="2">
        <v>1</v>
      </c>
      <c r="AM4" s="2">
        <v>1776</v>
      </c>
      <c r="AN4" s="2">
        <v>1</v>
      </c>
      <c r="AO4" s="2">
        <v>772</v>
      </c>
      <c r="AP4" s="2">
        <v>720</v>
      </c>
      <c r="AQ4" s="2">
        <v>96</v>
      </c>
      <c r="AR4" s="2">
        <v>312</v>
      </c>
    </row>
    <row r="5" spans="1:44" x14ac:dyDescent="0.25">
      <c r="A5" s="2" t="s">
        <v>38</v>
      </c>
      <c r="B5" s="2" t="s">
        <v>37</v>
      </c>
      <c r="C5" s="2">
        <v>1.5</v>
      </c>
      <c r="D5" s="2">
        <v>180</v>
      </c>
      <c r="E5" s="2">
        <v>12</v>
      </c>
      <c r="F5" s="2" t="s">
        <v>30</v>
      </c>
      <c r="G5" s="2">
        <v>100</v>
      </c>
      <c r="H5" s="2">
        <v>37</v>
      </c>
      <c r="I5" s="2">
        <v>86900</v>
      </c>
      <c r="J5" s="2">
        <v>9700</v>
      </c>
      <c r="K5" s="2">
        <v>17380</v>
      </c>
      <c r="L5" s="2">
        <v>113980</v>
      </c>
      <c r="M5" s="2">
        <v>1.18848014681348</v>
      </c>
      <c r="N5" s="2" t="s">
        <v>31</v>
      </c>
      <c r="O5" s="2">
        <v>100</v>
      </c>
      <c r="P5" s="2">
        <v>37</v>
      </c>
      <c r="Q5" s="2">
        <v>93300</v>
      </c>
      <c r="R5" s="2">
        <v>9700</v>
      </c>
      <c r="S5" s="2">
        <v>18660</v>
      </c>
      <c r="T5" s="2">
        <v>121660</v>
      </c>
      <c r="U5" s="2">
        <v>1.2685602268935601</v>
      </c>
      <c r="V5" s="2">
        <v>-0.5</v>
      </c>
      <c r="W5" s="2">
        <v>356.54404404404409</v>
      </c>
      <c r="X5" s="2">
        <v>21.6</v>
      </c>
      <c r="Y5" s="2">
        <v>1334.4177093760429</v>
      </c>
      <c r="Z5" s="2">
        <v>4.5</v>
      </c>
      <c r="AA5" s="2">
        <v>0.02</v>
      </c>
      <c r="AB5" s="2">
        <v>4.1328006612481059E-2</v>
      </c>
      <c r="AC5" s="2">
        <v>1.25</v>
      </c>
      <c r="AD5" s="2">
        <v>356.54404404404409</v>
      </c>
      <c r="AE5" s="2">
        <v>45.485821400543649</v>
      </c>
      <c r="AF5" s="4">
        <v>1.6923076923076921</v>
      </c>
      <c r="AG5" s="2" t="s">
        <v>155</v>
      </c>
      <c r="AH5" s="2">
        <v>150</v>
      </c>
      <c r="AI5" s="2" t="s">
        <v>149</v>
      </c>
      <c r="AJ5" s="2">
        <v>2</v>
      </c>
      <c r="AK5" s="2" t="s">
        <v>152</v>
      </c>
      <c r="AL5" s="2">
        <v>2</v>
      </c>
      <c r="AM5" s="2">
        <v>480</v>
      </c>
      <c r="AN5" s="2">
        <v>1.5</v>
      </c>
      <c r="AO5" s="2">
        <v>180</v>
      </c>
      <c r="AP5" s="2">
        <v>12</v>
      </c>
      <c r="AQ5" s="2">
        <v>384</v>
      </c>
      <c r="AR5" s="2">
        <v>240</v>
      </c>
    </row>
    <row r="6" spans="1:44" ht="30" x14ac:dyDescent="0.25">
      <c r="A6" s="2" t="s">
        <v>40</v>
      </c>
      <c r="B6" s="2" t="s">
        <v>39</v>
      </c>
      <c r="C6" s="2">
        <v>1</v>
      </c>
      <c r="D6" s="2">
        <v>45</v>
      </c>
      <c r="E6" s="2">
        <v>3</v>
      </c>
      <c r="F6" s="2" t="s">
        <v>30</v>
      </c>
      <c r="G6" s="2">
        <v>100</v>
      </c>
      <c r="H6" s="2">
        <v>37</v>
      </c>
      <c r="I6" s="2">
        <v>86900</v>
      </c>
      <c r="J6" s="2">
        <v>9700</v>
      </c>
      <c r="K6" s="2">
        <v>17380</v>
      </c>
      <c r="L6" s="2">
        <v>113980</v>
      </c>
      <c r="M6" s="2">
        <v>1.18848014681348</v>
      </c>
      <c r="N6" s="2" t="s">
        <v>31</v>
      </c>
      <c r="O6" s="2">
        <v>100</v>
      </c>
      <c r="P6" s="2">
        <v>37</v>
      </c>
      <c r="Q6" s="2">
        <v>93300</v>
      </c>
      <c r="R6" s="2">
        <v>9700</v>
      </c>
      <c r="S6" s="2">
        <v>18660</v>
      </c>
      <c r="T6" s="2">
        <v>121660</v>
      </c>
      <c r="U6" s="2">
        <v>1.2685602268935601</v>
      </c>
      <c r="V6" s="2">
        <v>0</v>
      </c>
      <c r="W6" s="2">
        <v>61.800967634300967</v>
      </c>
      <c r="X6" s="2">
        <v>5.4</v>
      </c>
      <c r="Y6" s="2">
        <v>334.55584751418093</v>
      </c>
      <c r="Z6" s="2">
        <v>1.04</v>
      </c>
      <c r="AA6" s="2">
        <v>0.02</v>
      </c>
      <c r="AB6" s="2">
        <v>9.551361528217844E-3</v>
      </c>
      <c r="AC6" s="2">
        <v>0</v>
      </c>
      <c r="AD6" s="2">
        <v>61.800967634300967</v>
      </c>
      <c r="AE6" s="2">
        <v>66.073177016091435</v>
      </c>
      <c r="AF6" s="4">
        <v>0.61538461538461542</v>
      </c>
      <c r="AG6" s="2" t="s">
        <v>155</v>
      </c>
      <c r="AH6" s="2">
        <v>1</v>
      </c>
      <c r="AI6" s="2" t="s">
        <v>147</v>
      </c>
      <c r="AJ6" s="2">
        <v>1</v>
      </c>
      <c r="AK6" s="2" t="s">
        <v>152</v>
      </c>
      <c r="AL6" s="2">
        <v>1</v>
      </c>
      <c r="AM6" s="2">
        <v>120</v>
      </c>
      <c r="AN6" s="2">
        <v>1</v>
      </c>
      <c r="AO6" s="2">
        <v>45</v>
      </c>
      <c r="AP6" s="2">
        <v>3</v>
      </c>
      <c r="AQ6" s="2">
        <v>96</v>
      </c>
      <c r="AR6" s="2">
        <v>60</v>
      </c>
    </row>
    <row r="7" spans="1:44" ht="30" x14ac:dyDescent="0.25">
      <c r="A7" s="2" t="s">
        <v>42</v>
      </c>
      <c r="B7" s="2" t="s">
        <v>41</v>
      </c>
      <c r="C7" s="2">
        <v>15</v>
      </c>
      <c r="D7" s="2">
        <v>1016</v>
      </c>
      <c r="E7" s="2">
        <v>288</v>
      </c>
      <c r="F7" s="2" t="s">
        <v>30</v>
      </c>
      <c r="G7" s="2">
        <v>100</v>
      </c>
      <c r="H7" s="2">
        <v>37</v>
      </c>
      <c r="I7" s="2">
        <v>86900</v>
      </c>
      <c r="J7" s="2">
        <v>9700</v>
      </c>
      <c r="K7" s="2">
        <v>17380</v>
      </c>
      <c r="L7" s="2">
        <v>113980</v>
      </c>
      <c r="M7" s="2">
        <v>1.18848014681348</v>
      </c>
      <c r="N7" s="2" t="s">
        <v>31</v>
      </c>
      <c r="O7" s="2">
        <v>100</v>
      </c>
      <c r="P7" s="2">
        <v>37</v>
      </c>
      <c r="Q7" s="2">
        <v>93300</v>
      </c>
      <c r="R7" s="2">
        <v>9700</v>
      </c>
      <c r="S7" s="2">
        <v>18660</v>
      </c>
      <c r="T7" s="2">
        <v>121660</v>
      </c>
      <c r="U7" s="2">
        <v>1.2685602268935601</v>
      </c>
      <c r="V7" s="2">
        <v>-35</v>
      </c>
      <c r="W7" s="2">
        <v>21689.762679346011</v>
      </c>
      <c r="X7" s="2">
        <v>64.400000000000006</v>
      </c>
      <c r="Y7" s="2">
        <v>4134.109734734735</v>
      </c>
      <c r="Z7" s="2">
        <v>109.5</v>
      </c>
      <c r="AA7" s="2">
        <v>0.02</v>
      </c>
      <c r="AB7" s="2">
        <v>1.005648160903706</v>
      </c>
      <c r="AC7" s="2">
        <v>212.91666666666671</v>
      </c>
      <c r="AD7" s="2">
        <v>21689.762679346011</v>
      </c>
      <c r="AE7" s="2">
        <v>2.2988282188194491</v>
      </c>
      <c r="AF7" s="4">
        <v>1.615384615384615</v>
      </c>
      <c r="AG7" s="2" t="s">
        <v>155</v>
      </c>
      <c r="AH7" s="2">
        <v>1</v>
      </c>
      <c r="AI7" s="2" t="s">
        <v>146</v>
      </c>
      <c r="AJ7" s="2">
        <v>50</v>
      </c>
      <c r="AK7" s="2" t="s">
        <v>152</v>
      </c>
      <c r="AL7" s="2">
        <v>50</v>
      </c>
      <c r="AM7" s="2">
        <v>1936</v>
      </c>
      <c r="AN7" s="2">
        <v>15</v>
      </c>
      <c r="AO7" s="2">
        <v>1016</v>
      </c>
      <c r="AP7" s="2">
        <v>288</v>
      </c>
      <c r="AQ7" s="2">
        <v>504</v>
      </c>
      <c r="AR7" s="2">
        <v>120</v>
      </c>
    </row>
    <row r="8" spans="1:44" ht="30" x14ac:dyDescent="0.25">
      <c r="A8" s="2" t="s">
        <v>44</v>
      </c>
      <c r="B8" s="2" t="s">
        <v>43</v>
      </c>
      <c r="C8" s="2">
        <v>5</v>
      </c>
      <c r="D8" s="2">
        <v>254</v>
      </c>
      <c r="E8" s="2">
        <v>72</v>
      </c>
      <c r="F8" s="2" t="s">
        <v>30</v>
      </c>
      <c r="G8" s="2">
        <v>100</v>
      </c>
      <c r="H8" s="2">
        <v>37</v>
      </c>
      <c r="I8" s="2">
        <v>86900</v>
      </c>
      <c r="J8" s="2">
        <v>9700</v>
      </c>
      <c r="K8" s="2">
        <v>17380</v>
      </c>
      <c r="L8" s="2">
        <v>113980</v>
      </c>
      <c r="M8" s="2">
        <v>1.18848014681348</v>
      </c>
      <c r="N8" s="2" t="s">
        <v>31</v>
      </c>
      <c r="O8" s="2">
        <v>100</v>
      </c>
      <c r="P8" s="2">
        <v>37</v>
      </c>
      <c r="Q8" s="2">
        <v>93300</v>
      </c>
      <c r="R8" s="2">
        <v>9700</v>
      </c>
      <c r="S8" s="2">
        <v>18660</v>
      </c>
      <c r="T8" s="2">
        <v>121660</v>
      </c>
      <c r="U8" s="2">
        <v>1.2685602268935601</v>
      </c>
      <c r="V8" s="2">
        <v>-5</v>
      </c>
      <c r="W8" s="2">
        <v>4337.9525358692026</v>
      </c>
      <c r="X8" s="2">
        <v>16.100000000000001</v>
      </c>
      <c r="Y8" s="2">
        <v>1034.4788538538539</v>
      </c>
      <c r="Z8" s="2">
        <v>36.5</v>
      </c>
      <c r="AA8" s="2">
        <v>0.02</v>
      </c>
      <c r="AB8" s="2">
        <v>0.33521605363456858</v>
      </c>
      <c r="AC8" s="2">
        <v>30.416666666666671</v>
      </c>
      <c r="AD8" s="2">
        <v>4337.9525358692026</v>
      </c>
      <c r="AE8" s="2">
        <v>2.8859428629584492</v>
      </c>
      <c r="AF8" s="4">
        <v>1.461538461538461</v>
      </c>
      <c r="AG8" s="2" t="s">
        <v>155</v>
      </c>
      <c r="AH8" s="2">
        <v>1</v>
      </c>
      <c r="AI8" s="2" t="s">
        <v>146</v>
      </c>
      <c r="AJ8" s="2">
        <v>10</v>
      </c>
      <c r="AK8" s="2" t="s">
        <v>152</v>
      </c>
      <c r="AL8" s="2">
        <v>10</v>
      </c>
      <c r="AM8" s="2">
        <v>484</v>
      </c>
      <c r="AN8" s="2">
        <v>5</v>
      </c>
      <c r="AO8" s="2">
        <v>254</v>
      </c>
      <c r="AP8" s="2">
        <v>72</v>
      </c>
      <c r="AQ8" s="2">
        <v>126</v>
      </c>
      <c r="AR8" s="2">
        <v>30</v>
      </c>
    </row>
    <row r="9" spans="1:44" ht="30" x14ac:dyDescent="0.25">
      <c r="A9" s="2" t="s">
        <v>46</v>
      </c>
      <c r="B9" s="2" t="s">
        <v>45</v>
      </c>
      <c r="C9" s="2">
        <v>0.5</v>
      </c>
      <c r="D9" s="2">
        <v>38</v>
      </c>
      <c r="E9" s="2">
        <v>38</v>
      </c>
      <c r="F9" s="2" t="s">
        <v>30</v>
      </c>
      <c r="G9" s="2">
        <v>100</v>
      </c>
      <c r="H9" s="2">
        <v>37</v>
      </c>
      <c r="I9" s="2">
        <v>86900</v>
      </c>
      <c r="J9" s="2">
        <v>9700</v>
      </c>
      <c r="K9" s="2">
        <v>17380</v>
      </c>
      <c r="L9" s="2">
        <v>113980</v>
      </c>
      <c r="M9" s="2">
        <v>1.18848014681348</v>
      </c>
      <c r="N9" s="2" t="s">
        <v>31</v>
      </c>
      <c r="O9" s="2">
        <v>100</v>
      </c>
      <c r="P9" s="2">
        <v>37</v>
      </c>
      <c r="Q9" s="2">
        <v>93300</v>
      </c>
      <c r="R9" s="2">
        <v>9700</v>
      </c>
      <c r="S9" s="2">
        <v>18660</v>
      </c>
      <c r="T9" s="2">
        <v>121660</v>
      </c>
      <c r="U9" s="2">
        <v>1.2685602268935601</v>
      </c>
      <c r="V9" s="2">
        <v>0</v>
      </c>
      <c r="W9" s="2">
        <v>216.89762679346009</v>
      </c>
      <c r="X9" s="2">
        <v>4.7666666666666666</v>
      </c>
      <c r="Y9" s="2">
        <v>304.63609442776112</v>
      </c>
      <c r="Z9" s="2">
        <v>3.65</v>
      </c>
      <c r="AA9" s="2">
        <v>0.02</v>
      </c>
      <c r="AB9" s="2">
        <v>3.3521605363456858E-2</v>
      </c>
      <c r="AC9" s="2">
        <v>0</v>
      </c>
      <c r="AD9" s="2">
        <v>216.89762679346009</v>
      </c>
      <c r="AE9" s="2">
        <v>17.142667367988</v>
      </c>
      <c r="AF9" s="4">
        <v>0.38461538461538458</v>
      </c>
      <c r="AG9" s="2" t="s">
        <v>155</v>
      </c>
      <c r="AH9" s="2">
        <v>1</v>
      </c>
      <c r="AI9" s="2" t="s">
        <v>146</v>
      </c>
      <c r="AJ9" s="2">
        <v>0.5</v>
      </c>
      <c r="AK9" s="2" t="s">
        <v>152</v>
      </c>
      <c r="AL9" s="2">
        <v>0.5</v>
      </c>
      <c r="AM9" s="2">
        <v>150</v>
      </c>
      <c r="AN9" s="2">
        <v>0.5</v>
      </c>
      <c r="AO9" s="2">
        <v>38</v>
      </c>
      <c r="AP9" s="2">
        <v>38</v>
      </c>
      <c r="AQ9" s="2">
        <v>30</v>
      </c>
      <c r="AR9" s="2">
        <v>30</v>
      </c>
    </row>
    <row r="10" spans="1:44" ht="30" x14ac:dyDescent="0.25">
      <c r="A10" s="2" t="s">
        <v>48</v>
      </c>
      <c r="B10" s="2" t="s">
        <v>47</v>
      </c>
      <c r="C10" s="2">
        <v>0.5</v>
      </c>
      <c r="D10" s="2">
        <v>38</v>
      </c>
      <c r="E10" s="2">
        <v>38</v>
      </c>
      <c r="F10" s="2" t="s">
        <v>30</v>
      </c>
      <c r="G10" s="2">
        <v>100</v>
      </c>
      <c r="H10" s="2">
        <v>37</v>
      </c>
      <c r="I10" s="2">
        <v>86900</v>
      </c>
      <c r="J10" s="2">
        <v>9700</v>
      </c>
      <c r="K10" s="2">
        <v>17380</v>
      </c>
      <c r="L10" s="2">
        <v>113980</v>
      </c>
      <c r="M10" s="2">
        <v>1.18848014681348</v>
      </c>
      <c r="N10" s="2" t="s">
        <v>31</v>
      </c>
      <c r="O10" s="2">
        <v>100</v>
      </c>
      <c r="P10" s="2">
        <v>37</v>
      </c>
      <c r="Q10" s="2">
        <v>93300</v>
      </c>
      <c r="R10" s="2">
        <v>9700</v>
      </c>
      <c r="S10" s="2">
        <v>18660</v>
      </c>
      <c r="T10" s="2">
        <v>121660</v>
      </c>
      <c r="U10" s="2">
        <v>1.2685602268935601</v>
      </c>
      <c r="V10" s="2">
        <v>0</v>
      </c>
      <c r="W10" s="2">
        <v>216.89762679346009</v>
      </c>
      <c r="X10" s="2">
        <v>4.7666666666666666</v>
      </c>
      <c r="Y10" s="2">
        <v>304.63609442776112</v>
      </c>
      <c r="Z10" s="2">
        <v>3.65</v>
      </c>
      <c r="AA10" s="2">
        <v>0.02</v>
      </c>
      <c r="AB10" s="2">
        <v>3.3521605363456858E-2</v>
      </c>
      <c r="AC10" s="2">
        <v>0</v>
      </c>
      <c r="AD10" s="2">
        <v>216.89762679346009</v>
      </c>
      <c r="AE10" s="2">
        <v>17.142667367988</v>
      </c>
      <c r="AF10" s="4">
        <v>0.38461538461538458</v>
      </c>
      <c r="AG10" s="2" t="s">
        <v>155</v>
      </c>
      <c r="AH10" s="2">
        <v>1</v>
      </c>
      <c r="AI10" s="2" t="s">
        <v>146</v>
      </c>
      <c r="AJ10" s="2">
        <v>0.5</v>
      </c>
      <c r="AK10" s="2" t="s">
        <v>152</v>
      </c>
      <c r="AL10" s="2">
        <v>0.5</v>
      </c>
      <c r="AM10" s="2">
        <v>150</v>
      </c>
      <c r="AN10" s="2">
        <v>0.5</v>
      </c>
      <c r="AO10" s="2">
        <v>38</v>
      </c>
      <c r="AP10" s="2">
        <v>38</v>
      </c>
      <c r="AQ10" s="2">
        <v>30</v>
      </c>
      <c r="AR10" s="2">
        <v>30</v>
      </c>
    </row>
    <row r="11" spans="1:44" ht="30" x14ac:dyDescent="0.25">
      <c r="A11" s="2" t="s">
        <v>50</v>
      </c>
      <c r="B11" s="2" t="s">
        <v>49</v>
      </c>
      <c r="C11" s="2">
        <v>1</v>
      </c>
      <c r="D11" s="2">
        <v>38</v>
      </c>
      <c r="E11" s="2">
        <v>38</v>
      </c>
      <c r="F11" s="2" t="s">
        <v>30</v>
      </c>
      <c r="G11" s="2">
        <v>100</v>
      </c>
      <c r="H11" s="2">
        <v>37</v>
      </c>
      <c r="I11" s="2">
        <v>86900</v>
      </c>
      <c r="J11" s="2">
        <v>9700</v>
      </c>
      <c r="K11" s="2">
        <v>17380</v>
      </c>
      <c r="L11" s="2">
        <v>113980</v>
      </c>
      <c r="M11" s="2">
        <v>1.18848014681348</v>
      </c>
      <c r="N11" s="2" t="s">
        <v>31</v>
      </c>
      <c r="O11" s="2">
        <v>100</v>
      </c>
      <c r="P11" s="2">
        <v>37</v>
      </c>
      <c r="Q11" s="2">
        <v>93300</v>
      </c>
      <c r="R11" s="2">
        <v>9700</v>
      </c>
      <c r="S11" s="2">
        <v>18660</v>
      </c>
      <c r="T11" s="2">
        <v>121660</v>
      </c>
      <c r="U11" s="2">
        <v>1.2685602268935601</v>
      </c>
      <c r="V11" s="2">
        <v>0</v>
      </c>
      <c r="W11" s="2">
        <v>433.7952535869203</v>
      </c>
      <c r="X11" s="2">
        <v>4.7666666666666666</v>
      </c>
      <c r="Y11" s="2">
        <v>304.63609442776112</v>
      </c>
      <c r="Z11" s="2">
        <v>7.3</v>
      </c>
      <c r="AA11" s="2">
        <v>0.02</v>
      </c>
      <c r="AB11" s="2">
        <v>6.7043210726913716E-2</v>
      </c>
      <c r="AC11" s="2">
        <v>0</v>
      </c>
      <c r="AD11" s="2">
        <v>433.7952535869203</v>
      </c>
      <c r="AE11" s="2">
        <v>8.571333683994002</v>
      </c>
      <c r="AF11" s="4">
        <v>0.69230769230769229</v>
      </c>
      <c r="AG11" s="2" t="s">
        <v>155</v>
      </c>
      <c r="AH11" s="2">
        <v>1</v>
      </c>
      <c r="AI11" s="2" t="s">
        <v>146</v>
      </c>
      <c r="AJ11" s="2">
        <v>1</v>
      </c>
      <c r="AK11" s="2" t="s">
        <v>152</v>
      </c>
      <c r="AL11" s="2">
        <v>1</v>
      </c>
      <c r="AM11" s="2">
        <v>150</v>
      </c>
      <c r="AN11" s="2">
        <v>1</v>
      </c>
      <c r="AO11" s="2">
        <v>38</v>
      </c>
      <c r="AP11" s="2">
        <v>38</v>
      </c>
      <c r="AQ11" s="2">
        <v>30</v>
      </c>
      <c r="AR11" s="2">
        <v>30</v>
      </c>
    </row>
    <row r="12" spans="1:44" ht="30" x14ac:dyDescent="0.25">
      <c r="A12" s="2" t="s">
        <v>52</v>
      </c>
      <c r="B12" s="2" t="s">
        <v>51</v>
      </c>
      <c r="C12" s="2">
        <v>1</v>
      </c>
      <c r="D12" s="2">
        <v>38</v>
      </c>
      <c r="E12" s="2">
        <v>38</v>
      </c>
      <c r="F12" s="2" t="s">
        <v>30</v>
      </c>
      <c r="G12" s="2">
        <v>100</v>
      </c>
      <c r="H12" s="2">
        <v>37</v>
      </c>
      <c r="I12" s="2">
        <v>86900</v>
      </c>
      <c r="J12" s="2">
        <v>9700</v>
      </c>
      <c r="K12" s="2">
        <v>17380</v>
      </c>
      <c r="L12" s="2">
        <v>113980</v>
      </c>
      <c r="M12" s="2">
        <v>1.18848014681348</v>
      </c>
      <c r="N12" s="2" t="s">
        <v>31</v>
      </c>
      <c r="O12" s="2">
        <v>100</v>
      </c>
      <c r="P12" s="2">
        <v>37</v>
      </c>
      <c r="Q12" s="2">
        <v>93300</v>
      </c>
      <c r="R12" s="2">
        <v>9700</v>
      </c>
      <c r="S12" s="2">
        <v>18660</v>
      </c>
      <c r="T12" s="2">
        <v>121660</v>
      </c>
      <c r="U12" s="2">
        <v>1.2685602268935601</v>
      </c>
      <c r="V12" s="2">
        <v>0</v>
      </c>
      <c r="W12" s="2">
        <v>433.7952535869203</v>
      </c>
      <c r="X12" s="2">
        <v>4.7666666666666666</v>
      </c>
      <c r="Y12" s="2">
        <v>304.63609442776112</v>
      </c>
      <c r="Z12" s="2">
        <v>7.3</v>
      </c>
      <c r="AA12" s="2">
        <v>0.02</v>
      </c>
      <c r="AB12" s="2">
        <v>6.7043210726913716E-2</v>
      </c>
      <c r="AC12" s="2">
        <v>0</v>
      </c>
      <c r="AD12" s="2">
        <v>433.7952535869203</v>
      </c>
      <c r="AE12" s="2">
        <v>8.571333683994002</v>
      </c>
      <c r="AF12" s="4">
        <v>1</v>
      </c>
      <c r="AG12" s="2" t="s">
        <v>155</v>
      </c>
      <c r="AH12" s="2">
        <v>1</v>
      </c>
      <c r="AI12" s="2" t="s">
        <v>146</v>
      </c>
      <c r="AJ12" s="2">
        <v>1</v>
      </c>
      <c r="AK12" s="2" t="s">
        <v>152</v>
      </c>
      <c r="AL12" s="2">
        <v>1</v>
      </c>
      <c r="AM12" s="2">
        <v>150</v>
      </c>
      <c r="AN12" s="2">
        <v>1</v>
      </c>
      <c r="AO12" s="2">
        <v>38</v>
      </c>
      <c r="AP12" s="2">
        <v>38</v>
      </c>
      <c r="AQ12" s="2">
        <v>30</v>
      </c>
      <c r="AR12" s="2">
        <v>30</v>
      </c>
    </row>
    <row r="13" spans="1:44" ht="30" x14ac:dyDescent="0.25">
      <c r="A13" s="2" t="s">
        <v>54</v>
      </c>
      <c r="B13" s="2" t="s">
        <v>53</v>
      </c>
      <c r="C13" s="2">
        <v>1</v>
      </c>
      <c r="D13" s="2">
        <v>38</v>
      </c>
      <c r="E13" s="2">
        <v>38</v>
      </c>
      <c r="F13" s="2" t="s">
        <v>30</v>
      </c>
      <c r="G13" s="2">
        <v>100</v>
      </c>
      <c r="H13" s="2">
        <v>39</v>
      </c>
      <c r="I13" s="2">
        <v>86900</v>
      </c>
      <c r="J13" s="2">
        <v>9700</v>
      </c>
      <c r="K13" s="2">
        <v>17380</v>
      </c>
      <c r="L13" s="2">
        <v>113980</v>
      </c>
      <c r="M13" s="2">
        <v>1.127532446976891</v>
      </c>
      <c r="N13" s="2" t="s">
        <v>31</v>
      </c>
      <c r="O13" s="2">
        <v>100</v>
      </c>
      <c r="P13" s="2">
        <v>39</v>
      </c>
      <c r="Q13" s="2">
        <v>93300</v>
      </c>
      <c r="R13" s="2">
        <v>9700</v>
      </c>
      <c r="S13" s="2">
        <v>18660</v>
      </c>
      <c r="T13" s="2">
        <v>121660</v>
      </c>
      <c r="U13" s="2">
        <v>1.203505856283634</v>
      </c>
      <c r="V13" s="2">
        <v>0</v>
      </c>
      <c r="W13" s="2">
        <v>411.54934314656538</v>
      </c>
      <c r="X13" s="2">
        <v>4.7666666666666666</v>
      </c>
      <c r="Y13" s="2">
        <v>299.78296138018362</v>
      </c>
      <c r="Z13" s="2">
        <v>7.3</v>
      </c>
      <c r="AA13" s="2">
        <v>0.02</v>
      </c>
      <c r="AB13" s="2">
        <v>6.7043210726913716E-2</v>
      </c>
      <c r="AC13" s="2">
        <v>0</v>
      </c>
      <c r="AD13" s="2">
        <v>411.54934314656538</v>
      </c>
      <c r="AE13" s="2">
        <v>8.8989520887308533</v>
      </c>
      <c r="AF13" s="4">
        <v>1.9230769230769229</v>
      </c>
      <c r="AG13" s="2" t="s">
        <v>155</v>
      </c>
      <c r="AH13" s="2">
        <v>1</v>
      </c>
      <c r="AI13" s="2" t="s">
        <v>146</v>
      </c>
      <c r="AJ13" s="2">
        <v>1</v>
      </c>
      <c r="AK13" s="2" t="s">
        <v>152</v>
      </c>
      <c r="AL13" s="2">
        <v>1</v>
      </c>
      <c r="AM13" s="2">
        <v>150</v>
      </c>
      <c r="AN13" s="2">
        <v>1</v>
      </c>
      <c r="AO13" s="2">
        <v>38</v>
      </c>
      <c r="AP13" s="2">
        <v>38</v>
      </c>
      <c r="AQ13" s="2">
        <v>30</v>
      </c>
      <c r="AR13" s="2">
        <v>30</v>
      </c>
    </row>
    <row r="14" spans="1:44" ht="30" x14ac:dyDescent="0.25">
      <c r="A14" s="2" t="s">
        <v>56</v>
      </c>
      <c r="B14" s="2" t="s">
        <v>55</v>
      </c>
      <c r="C14" s="2">
        <v>4</v>
      </c>
      <c r="D14" s="2">
        <v>225</v>
      </c>
      <c r="E14" s="2">
        <v>225</v>
      </c>
      <c r="F14" s="2" t="s">
        <v>30</v>
      </c>
      <c r="G14" s="2">
        <v>100</v>
      </c>
      <c r="H14" s="2">
        <v>37</v>
      </c>
      <c r="I14" s="2">
        <v>86900</v>
      </c>
      <c r="J14" s="2">
        <v>9700</v>
      </c>
      <c r="K14" s="2">
        <v>17380</v>
      </c>
      <c r="L14" s="2">
        <v>113980</v>
      </c>
      <c r="M14" s="2">
        <v>1.18848014681348</v>
      </c>
      <c r="N14" s="2" t="s">
        <v>31</v>
      </c>
      <c r="O14" s="2">
        <v>100</v>
      </c>
      <c r="P14" s="2">
        <v>37</v>
      </c>
      <c r="Q14" s="2">
        <v>93300</v>
      </c>
      <c r="R14" s="2">
        <v>9700</v>
      </c>
      <c r="S14" s="2">
        <v>18660</v>
      </c>
      <c r="T14" s="2">
        <v>121660</v>
      </c>
      <c r="U14" s="2">
        <v>1.2685602268935601</v>
      </c>
      <c r="V14" s="2">
        <v>-1</v>
      </c>
      <c r="W14" s="2">
        <v>2168.9762679346009</v>
      </c>
      <c r="X14" s="2">
        <v>27</v>
      </c>
      <c r="Y14" s="2">
        <v>1724.1026443109779</v>
      </c>
      <c r="Z14" s="2">
        <v>29.2</v>
      </c>
      <c r="AA14" s="2">
        <v>0.02</v>
      </c>
      <c r="AB14" s="2">
        <v>0.26817284290765492</v>
      </c>
      <c r="AC14" s="2">
        <v>6.083333333333333</v>
      </c>
      <c r="AD14" s="2">
        <v>2168.9762679346009</v>
      </c>
      <c r="AE14" s="2">
        <v>9.6688761539082861</v>
      </c>
      <c r="AF14" s="4">
        <v>2.2307692307692308</v>
      </c>
      <c r="AG14" s="2" t="s">
        <v>155</v>
      </c>
      <c r="AH14" s="2">
        <v>1</v>
      </c>
      <c r="AI14" s="2" t="s">
        <v>146</v>
      </c>
      <c r="AJ14" s="2">
        <v>5</v>
      </c>
      <c r="AK14" s="2" t="s">
        <v>152</v>
      </c>
      <c r="AL14" s="2">
        <v>5</v>
      </c>
      <c r="AM14" s="2">
        <v>900</v>
      </c>
      <c r="AN14" s="2">
        <v>4</v>
      </c>
      <c r="AO14" s="2">
        <v>225</v>
      </c>
      <c r="AP14" s="2">
        <v>225</v>
      </c>
      <c r="AQ14" s="2">
        <v>90</v>
      </c>
      <c r="AR14" s="2">
        <v>180</v>
      </c>
    </row>
    <row r="15" spans="1:44" ht="30" x14ac:dyDescent="0.25">
      <c r="A15" s="2" t="s">
        <v>58</v>
      </c>
      <c r="B15" s="2" t="s">
        <v>57</v>
      </c>
      <c r="C15" s="2">
        <v>3</v>
      </c>
      <c r="D15" s="2">
        <v>300</v>
      </c>
      <c r="E15" s="2">
        <v>131</v>
      </c>
      <c r="F15" s="2" t="s">
        <v>30</v>
      </c>
      <c r="G15" s="2">
        <v>100</v>
      </c>
      <c r="H15" s="2">
        <v>37</v>
      </c>
      <c r="I15" s="2">
        <v>86900</v>
      </c>
      <c r="J15" s="2">
        <v>9700</v>
      </c>
      <c r="K15" s="2">
        <v>17380</v>
      </c>
      <c r="L15" s="2">
        <v>113980</v>
      </c>
      <c r="M15" s="2">
        <v>1.18848014681348</v>
      </c>
      <c r="N15" s="2" t="s">
        <v>31</v>
      </c>
      <c r="O15" s="2">
        <v>100</v>
      </c>
      <c r="P15" s="2">
        <v>37</v>
      </c>
      <c r="Q15" s="2">
        <v>93300</v>
      </c>
      <c r="R15" s="2">
        <v>9700</v>
      </c>
      <c r="S15" s="2">
        <v>18660</v>
      </c>
      <c r="T15" s="2">
        <v>121660</v>
      </c>
      <c r="U15" s="2">
        <v>1.2685602268935601</v>
      </c>
      <c r="V15" s="2">
        <v>-2</v>
      </c>
      <c r="W15" s="2">
        <v>10844.881339673009</v>
      </c>
      <c r="X15" s="2">
        <v>33.18333333333333</v>
      </c>
      <c r="Y15" s="2">
        <v>2083.9939939939941</v>
      </c>
      <c r="Z15" s="2">
        <v>109.5</v>
      </c>
      <c r="AA15" s="2">
        <v>0.02</v>
      </c>
      <c r="AB15" s="2">
        <v>1.005648160903706</v>
      </c>
      <c r="AC15" s="2">
        <v>60.833333333333343</v>
      </c>
      <c r="AD15" s="2">
        <v>10844.881339673009</v>
      </c>
      <c r="AE15" s="2">
        <v>2.3294866886106962</v>
      </c>
      <c r="AF15" s="4">
        <v>3.615384615384615</v>
      </c>
      <c r="AG15" s="2" t="s">
        <v>155</v>
      </c>
      <c r="AH15" s="2">
        <v>5</v>
      </c>
      <c r="AI15" s="2" t="s">
        <v>146</v>
      </c>
      <c r="AJ15" s="2">
        <v>5</v>
      </c>
      <c r="AK15" s="2" t="s">
        <v>152</v>
      </c>
      <c r="AL15" s="2">
        <v>5</v>
      </c>
      <c r="AM15" s="2">
        <v>1200</v>
      </c>
      <c r="AN15" s="2">
        <v>3</v>
      </c>
      <c r="AO15" s="2">
        <v>300</v>
      </c>
      <c r="AP15" s="2">
        <v>131</v>
      </c>
      <c r="AQ15" s="2">
        <v>120</v>
      </c>
      <c r="AR15" s="2">
        <v>240</v>
      </c>
    </row>
    <row r="16" spans="1:44" ht="30" x14ac:dyDescent="0.25">
      <c r="A16" s="2" t="s">
        <v>60</v>
      </c>
      <c r="B16" s="2" t="s">
        <v>59</v>
      </c>
      <c r="C16" s="2">
        <v>1</v>
      </c>
      <c r="D16" s="2">
        <v>131</v>
      </c>
      <c r="E16" s="2">
        <v>131</v>
      </c>
      <c r="F16" s="2" t="s">
        <v>30</v>
      </c>
      <c r="G16" s="2">
        <v>100</v>
      </c>
      <c r="H16" s="2">
        <v>37</v>
      </c>
      <c r="I16" s="2">
        <v>86900</v>
      </c>
      <c r="J16" s="2">
        <v>9700</v>
      </c>
      <c r="K16" s="2">
        <v>17380</v>
      </c>
      <c r="L16" s="2">
        <v>113980</v>
      </c>
      <c r="M16" s="2">
        <v>1.18848014681348</v>
      </c>
      <c r="N16" s="2" t="s">
        <v>31</v>
      </c>
      <c r="O16" s="2">
        <v>100</v>
      </c>
      <c r="P16" s="2">
        <v>37</v>
      </c>
      <c r="Q16" s="2">
        <v>93300</v>
      </c>
      <c r="R16" s="2">
        <v>9700</v>
      </c>
      <c r="S16" s="2">
        <v>18660</v>
      </c>
      <c r="T16" s="2">
        <v>121660</v>
      </c>
      <c r="U16" s="2">
        <v>1.2685602268935601</v>
      </c>
      <c r="V16" s="2">
        <v>0</v>
      </c>
      <c r="W16" s="2">
        <v>2168.9762679346009</v>
      </c>
      <c r="X16" s="2">
        <v>15.75</v>
      </c>
      <c r="Y16" s="2">
        <v>1006.140849182516</v>
      </c>
      <c r="Z16" s="2">
        <v>36.5</v>
      </c>
      <c r="AA16" s="2">
        <v>0.02</v>
      </c>
      <c r="AB16" s="2">
        <v>0.33521605363456858</v>
      </c>
      <c r="AC16" s="2">
        <v>0</v>
      </c>
      <c r="AD16" s="2">
        <v>2168.9762679346009</v>
      </c>
      <c r="AE16" s="2">
        <v>5.661816908229464</v>
      </c>
      <c r="AF16" s="4">
        <v>2.692307692307693</v>
      </c>
      <c r="AG16" s="2" t="s">
        <v>155</v>
      </c>
      <c r="AH16" s="2">
        <v>5</v>
      </c>
      <c r="AI16" s="2" t="s">
        <v>146</v>
      </c>
      <c r="AJ16" s="2">
        <v>1</v>
      </c>
      <c r="AK16" s="2" t="s">
        <v>152</v>
      </c>
      <c r="AL16" s="2">
        <v>1</v>
      </c>
      <c r="AM16" s="2">
        <v>525</v>
      </c>
      <c r="AN16" s="2">
        <v>1</v>
      </c>
      <c r="AO16" s="2">
        <v>131</v>
      </c>
      <c r="AP16" s="2">
        <v>131</v>
      </c>
      <c r="AQ16" s="2">
        <v>53</v>
      </c>
      <c r="AR16" s="2">
        <v>105</v>
      </c>
    </row>
    <row r="17" spans="1:44" ht="30" x14ac:dyDescent="0.25">
      <c r="A17" s="2" t="s">
        <v>62</v>
      </c>
      <c r="B17" s="2" t="s">
        <v>61</v>
      </c>
      <c r="C17" s="2">
        <v>4</v>
      </c>
      <c r="D17" s="2">
        <v>225</v>
      </c>
      <c r="E17" s="2">
        <v>225</v>
      </c>
      <c r="F17" s="2" t="s">
        <v>30</v>
      </c>
      <c r="G17" s="2">
        <v>100</v>
      </c>
      <c r="H17" s="2">
        <v>37</v>
      </c>
      <c r="I17" s="2">
        <v>86900</v>
      </c>
      <c r="J17" s="2">
        <v>9700</v>
      </c>
      <c r="K17" s="2">
        <v>17380</v>
      </c>
      <c r="L17" s="2">
        <v>113980</v>
      </c>
      <c r="M17" s="2">
        <v>1.18848014681348</v>
      </c>
      <c r="N17" s="2" t="s">
        <v>31</v>
      </c>
      <c r="O17" s="2">
        <v>100</v>
      </c>
      <c r="P17" s="2">
        <v>37</v>
      </c>
      <c r="Q17" s="2">
        <v>93300</v>
      </c>
      <c r="R17" s="2">
        <v>9700</v>
      </c>
      <c r="S17" s="2">
        <v>18660</v>
      </c>
      <c r="T17" s="2">
        <v>121660</v>
      </c>
      <c r="U17" s="2">
        <v>1.2685602268935601</v>
      </c>
      <c r="V17" s="2">
        <v>-1</v>
      </c>
      <c r="W17" s="2">
        <v>2168.9762679346009</v>
      </c>
      <c r="X17" s="2">
        <v>27</v>
      </c>
      <c r="Y17" s="2">
        <v>1724.1026443109779</v>
      </c>
      <c r="Z17" s="2">
        <v>29.2</v>
      </c>
      <c r="AA17" s="2">
        <v>0.02</v>
      </c>
      <c r="AB17" s="2">
        <v>0.26817284290765492</v>
      </c>
      <c r="AC17" s="2">
        <v>6.083333333333333</v>
      </c>
      <c r="AD17" s="2">
        <v>2168.9762679346009</v>
      </c>
      <c r="AE17" s="2">
        <v>9.6688761539082861</v>
      </c>
      <c r="AF17" s="4">
        <v>2.2307692307692308</v>
      </c>
      <c r="AG17" s="2" t="s">
        <v>155</v>
      </c>
      <c r="AH17" s="2">
        <v>1</v>
      </c>
      <c r="AI17" s="2" t="s">
        <v>146</v>
      </c>
      <c r="AJ17" s="2">
        <v>5</v>
      </c>
      <c r="AK17" s="2" t="s">
        <v>152</v>
      </c>
      <c r="AL17" s="2">
        <v>5</v>
      </c>
      <c r="AM17" s="2">
        <v>900</v>
      </c>
      <c r="AN17" s="2">
        <v>4</v>
      </c>
      <c r="AO17" s="2">
        <v>225</v>
      </c>
      <c r="AP17" s="2">
        <v>225</v>
      </c>
      <c r="AQ17" s="2">
        <v>90</v>
      </c>
      <c r="AR17" s="2">
        <v>180</v>
      </c>
    </row>
    <row r="18" spans="1:44" ht="30" x14ac:dyDescent="0.25">
      <c r="A18" s="2" t="s">
        <v>64</v>
      </c>
      <c r="B18" s="2" t="s">
        <v>63</v>
      </c>
      <c r="C18" s="2">
        <v>3</v>
      </c>
      <c r="D18" s="2">
        <v>300</v>
      </c>
      <c r="E18" s="2">
        <v>131</v>
      </c>
      <c r="F18" s="2" t="s">
        <v>30</v>
      </c>
      <c r="G18" s="2">
        <v>100</v>
      </c>
      <c r="H18" s="2">
        <v>37</v>
      </c>
      <c r="I18" s="2">
        <v>86900</v>
      </c>
      <c r="J18" s="2">
        <v>9700</v>
      </c>
      <c r="K18" s="2">
        <v>17380</v>
      </c>
      <c r="L18" s="2">
        <v>113980</v>
      </c>
      <c r="M18" s="2">
        <v>1.18848014681348</v>
      </c>
      <c r="N18" s="2" t="s">
        <v>31</v>
      </c>
      <c r="O18" s="2">
        <v>100</v>
      </c>
      <c r="P18" s="2">
        <v>37</v>
      </c>
      <c r="Q18" s="2">
        <v>93300</v>
      </c>
      <c r="R18" s="2">
        <v>9700</v>
      </c>
      <c r="S18" s="2">
        <v>18660</v>
      </c>
      <c r="T18" s="2">
        <v>121660</v>
      </c>
      <c r="U18" s="2">
        <v>1.2685602268935601</v>
      </c>
      <c r="V18" s="2">
        <v>-2</v>
      </c>
      <c r="W18" s="2">
        <v>2168.9762679346009</v>
      </c>
      <c r="X18" s="2">
        <v>33.18333333333333</v>
      </c>
      <c r="Y18" s="2">
        <v>2083.9939939939941</v>
      </c>
      <c r="Z18" s="2">
        <v>21.9</v>
      </c>
      <c r="AA18" s="2">
        <v>0.02</v>
      </c>
      <c r="AB18" s="2">
        <v>0.20112963218074109</v>
      </c>
      <c r="AC18" s="2">
        <v>12.16666666666667</v>
      </c>
      <c r="AD18" s="2">
        <v>2168.9762679346009</v>
      </c>
      <c r="AE18" s="2">
        <v>11.64743344305348</v>
      </c>
      <c r="AF18" s="4">
        <v>3.615384615384615</v>
      </c>
      <c r="AG18" s="2" t="s">
        <v>155</v>
      </c>
      <c r="AH18" s="2">
        <v>1</v>
      </c>
      <c r="AI18" s="2" t="s">
        <v>146</v>
      </c>
      <c r="AJ18" s="2">
        <v>5</v>
      </c>
      <c r="AK18" s="2" t="s">
        <v>152</v>
      </c>
      <c r="AL18" s="2">
        <v>5</v>
      </c>
      <c r="AM18" s="2">
        <v>1200</v>
      </c>
      <c r="AN18" s="2">
        <v>3</v>
      </c>
      <c r="AO18" s="2">
        <v>300</v>
      </c>
      <c r="AP18" s="2">
        <v>131</v>
      </c>
      <c r="AQ18" s="2">
        <v>120</v>
      </c>
      <c r="AR18" s="2">
        <v>240</v>
      </c>
    </row>
    <row r="19" spans="1:44" ht="30" x14ac:dyDescent="0.25">
      <c r="A19" s="2" t="s">
        <v>66</v>
      </c>
      <c r="B19" s="2" t="s">
        <v>65</v>
      </c>
      <c r="C19" s="2">
        <v>1</v>
      </c>
      <c r="D19" s="2">
        <v>131</v>
      </c>
      <c r="E19" s="2">
        <v>131</v>
      </c>
      <c r="F19" s="2" t="s">
        <v>30</v>
      </c>
      <c r="G19" s="2">
        <v>100</v>
      </c>
      <c r="H19" s="2">
        <v>37</v>
      </c>
      <c r="I19" s="2">
        <v>86900</v>
      </c>
      <c r="J19" s="2">
        <v>9700</v>
      </c>
      <c r="K19" s="2">
        <v>17380</v>
      </c>
      <c r="L19" s="2">
        <v>113980</v>
      </c>
      <c r="M19" s="2">
        <v>1.18848014681348</v>
      </c>
      <c r="N19" s="2" t="s">
        <v>31</v>
      </c>
      <c r="O19" s="2">
        <v>100</v>
      </c>
      <c r="P19" s="2">
        <v>37</v>
      </c>
      <c r="Q19" s="2">
        <v>93300</v>
      </c>
      <c r="R19" s="2">
        <v>9700</v>
      </c>
      <c r="S19" s="2">
        <v>18660</v>
      </c>
      <c r="T19" s="2">
        <v>121660</v>
      </c>
      <c r="U19" s="2">
        <v>1.2685602268935601</v>
      </c>
      <c r="V19" s="2">
        <v>0</v>
      </c>
      <c r="W19" s="2">
        <v>433.7952535869203</v>
      </c>
      <c r="X19" s="2">
        <v>15.75</v>
      </c>
      <c r="Y19" s="2">
        <v>1006.140849182516</v>
      </c>
      <c r="Z19" s="2">
        <v>7.3</v>
      </c>
      <c r="AA19" s="2">
        <v>0.02</v>
      </c>
      <c r="AB19" s="2">
        <v>6.7043210726913716E-2</v>
      </c>
      <c r="AC19" s="2">
        <v>0</v>
      </c>
      <c r="AD19" s="2">
        <v>433.7952535869203</v>
      </c>
      <c r="AE19" s="2">
        <v>28.309084541147321</v>
      </c>
      <c r="AF19" s="4">
        <v>2.692307692307693</v>
      </c>
      <c r="AG19" s="2" t="s">
        <v>155</v>
      </c>
      <c r="AH19" s="2">
        <v>1</v>
      </c>
      <c r="AI19" s="2" t="s">
        <v>146</v>
      </c>
      <c r="AJ19" s="2">
        <v>1</v>
      </c>
      <c r="AK19" s="2" t="s">
        <v>152</v>
      </c>
      <c r="AL19" s="2">
        <v>1</v>
      </c>
      <c r="AM19" s="2">
        <v>525</v>
      </c>
      <c r="AN19" s="2">
        <v>1</v>
      </c>
      <c r="AO19" s="2">
        <v>131</v>
      </c>
      <c r="AP19" s="2">
        <v>131</v>
      </c>
      <c r="AQ19" s="2">
        <v>53</v>
      </c>
      <c r="AR19" s="2">
        <v>105</v>
      </c>
    </row>
    <row r="20" spans="1:44" ht="45" x14ac:dyDescent="0.25">
      <c r="A20" s="2" t="s">
        <v>68</v>
      </c>
      <c r="B20" s="2" t="s">
        <v>67</v>
      </c>
      <c r="C20" s="2">
        <v>2</v>
      </c>
      <c r="D20" s="2">
        <v>51</v>
      </c>
      <c r="E20" s="2">
        <v>20</v>
      </c>
      <c r="F20" s="2" t="s">
        <v>30</v>
      </c>
      <c r="G20" s="2">
        <v>100</v>
      </c>
      <c r="H20" s="2">
        <v>37</v>
      </c>
      <c r="I20" s="2">
        <v>86900</v>
      </c>
      <c r="J20" s="2">
        <v>9700</v>
      </c>
      <c r="K20" s="2">
        <v>17380</v>
      </c>
      <c r="L20" s="2">
        <v>113980</v>
      </c>
      <c r="M20" s="2">
        <v>1.18848014681348</v>
      </c>
      <c r="N20" s="2" t="s">
        <v>31</v>
      </c>
      <c r="O20" s="2">
        <v>100</v>
      </c>
      <c r="P20" s="2">
        <v>37</v>
      </c>
      <c r="Q20" s="2">
        <v>93300</v>
      </c>
      <c r="R20" s="2">
        <v>9700</v>
      </c>
      <c r="S20" s="2">
        <v>18660</v>
      </c>
      <c r="T20" s="2">
        <v>121660</v>
      </c>
      <c r="U20" s="2">
        <v>1.2685602268935601</v>
      </c>
      <c r="V20" s="2">
        <v>0</v>
      </c>
      <c r="W20" s="2">
        <v>1735.181014347681</v>
      </c>
      <c r="X20" s="2">
        <v>7.2</v>
      </c>
      <c r="Y20" s="2">
        <v>448.25225225225228</v>
      </c>
      <c r="Z20" s="2">
        <v>29.2</v>
      </c>
      <c r="AA20" s="2">
        <v>0.02</v>
      </c>
      <c r="AB20" s="2">
        <v>0.26817284290765492</v>
      </c>
      <c r="AC20" s="2">
        <v>0</v>
      </c>
      <c r="AD20" s="2">
        <v>1735.181014347681</v>
      </c>
      <c r="AE20" s="2">
        <v>3.1530403807476222</v>
      </c>
      <c r="AF20" s="4">
        <v>0.38461538461538458</v>
      </c>
      <c r="AG20" s="2" t="s">
        <v>155</v>
      </c>
      <c r="AH20" s="2">
        <v>2</v>
      </c>
      <c r="AI20" s="2" t="s">
        <v>146</v>
      </c>
      <c r="AJ20" s="2">
        <v>1</v>
      </c>
      <c r="AK20" s="2" t="s">
        <v>152</v>
      </c>
      <c r="AL20" s="2">
        <v>2</v>
      </c>
      <c r="AM20" s="2">
        <v>240</v>
      </c>
      <c r="AN20" s="2">
        <v>2</v>
      </c>
      <c r="AO20" s="2">
        <v>51</v>
      </c>
      <c r="AP20" s="2">
        <v>20</v>
      </c>
      <c r="AQ20" s="2">
        <v>85</v>
      </c>
      <c r="AR20" s="2">
        <v>36</v>
      </c>
    </row>
    <row r="21" spans="1:44" ht="45" x14ac:dyDescent="0.25">
      <c r="A21" s="2" t="s">
        <v>70</v>
      </c>
      <c r="B21" s="2" t="s">
        <v>69</v>
      </c>
      <c r="C21" s="2">
        <v>3</v>
      </c>
      <c r="D21" s="2">
        <v>51</v>
      </c>
      <c r="E21" s="2">
        <v>20</v>
      </c>
      <c r="F21" s="2" t="s">
        <v>30</v>
      </c>
      <c r="G21" s="2">
        <v>100</v>
      </c>
      <c r="H21" s="2">
        <v>37</v>
      </c>
      <c r="I21" s="2">
        <v>86900</v>
      </c>
      <c r="J21" s="2">
        <v>9700</v>
      </c>
      <c r="K21" s="2">
        <v>17380</v>
      </c>
      <c r="L21" s="2">
        <v>113980</v>
      </c>
      <c r="M21" s="2">
        <v>1.18848014681348</v>
      </c>
      <c r="N21" s="2" t="s">
        <v>31</v>
      </c>
      <c r="O21" s="2">
        <v>100</v>
      </c>
      <c r="P21" s="2">
        <v>37</v>
      </c>
      <c r="Q21" s="2">
        <v>93300</v>
      </c>
      <c r="R21" s="2">
        <v>9700</v>
      </c>
      <c r="S21" s="2">
        <v>18660</v>
      </c>
      <c r="T21" s="2">
        <v>121660</v>
      </c>
      <c r="U21" s="2">
        <v>1.2685602268935601</v>
      </c>
      <c r="V21" s="2">
        <v>0</v>
      </c>
      <c r="W21" s="2">
        <v>1301.3857607607611</v>
      </c>
      <c r="X21" s="2">
        <v>7.2</v>
      </c>
      <c r="Y21" s="2">
        <v>448.25225225225228</v>
      </c>
      <c r="Z21" s="2">
        <v>21.9</v>
      </c>
      <c r="AA21" s="2">
        <v>0.02</v>
      </c>
      <c r="AB21" s="2">
        <v>0.20112963218074109</v>
      </c>
      <c r="AC21" s="2">
        <v>0</v>
      </c>
      <c r="AD21" s="2">
        <v>1301.3857607607611</v>
      </c>
      <c r="AE21" s="2">
        <v>4.2040538409968304</v>
      </c>
      <c r="AF21" s="4">
        <v>1.461538461538461</v>
      </c>
      <c r="AG21" s="2" t="s">
        <v>155</v>
      </c>
      <c r="AH21" s="2">
        <v>1</v>
      </c>
      <c r="AI21" s="2" t="s">
        <v>146</v>
      </c>
      <c r="AJ21" s="2">
        <v>5</v>
      </c>
      <c r="AK21" s="2" t="s">
        <v>152</v>
      </c>
      <c r="AL21" s="2">
        <v>3</v>
      </c>
      <c r="AM21" s="2">
        <v>240</v>
      </c>
      <c r="AN21" s="2">
        <v>3</v>
      </c>
      <c r="AO21" s="2">
        <v>51</v>
      </c>
      <c r="AP21" s="2">
        <v>20</v>
      </c>
      <c r="AQ21" s="2">
        <v>85</v>
      </c>
      <c r="AR21" s="2">
        <v>36</v>
      </c>
    </row>
    <row r="22" spans="1:44" ht="30" x14ac:dyDescent="0.25">
      <c r="A22" s="2" t="s">
        <v>72</v>
      </c>
      <c r="B22" s="2" t="s">
        <v>71</v>
      </c>
      <c r="C22" s="2">
        <v>3</v>
      </c>
      <c r="D22" s="2">
        <v>255</v>
      </c>
      <c r="E22" s="2">
        <v>100</v>
      </c>
      <c r="F22" s="2" t="s">
        <v>30</v>
      </c>
      <c r="G22" s="2">
        <v>100</v>
      </c>
      <c r="H22" s="2">
        <v>37</v>
      </c>
      <c r="I22" s="2">
        <v>86900</v>
      </c>
      <c r="J22" s="2">
        <v>9700</v>
      </c>
      <c r="K22" s="2">
        <v>17380</v>
      </c>
      <c r="L22" s="2">
        <v>113980</v>
      </c>
      <c r="M22" s="2">
        <v>1.18848014681348</v>
      </c>
      <c r="N22" s="2" t="s">
        <v>31</v>
      </c>
      <c r="O22" s="2">
        <v>100</v>
      </c>
      <c r="P22" s="2">
        <v>37</v>
      </c>
      <c r="Q22" s="2">
        <v>93300</v>
      </c>
      <c r="R22" s="2">
        <v>9700</v>
      </c>
      <c r="S22" s="2">
        <v>18660</v>
      </c>
      <c r="T22" s="2">
        <v>121660</v>
      </c>
      <c r="U22" s="2">
        <v>1.2685602268935601</v>
      </c>
      <c r="V22" s="2">
        <v>0</v>
      </c>
      <c r="W22" s="2">
        <v>1301.3857607607611</v>
      </c>
      <c r="X22" s="2">
        <v>35.966666666666669</v>
      </c>
      <c r="Y22" s="2">
        <v>2234.1870203536869</v>
      </c>
      <c r="Z22" s="2">
        <v>21.9</v>
      </c>
      <c r="AA22" s="2">
        <v>0.02</v>
      </c>
      <c r="AB22" s="2">
        <v>0.20112963218074109</v>
      </c>
      <c r="AC22" s="2">
        <v>0</v>
      </c>
      <c r="AD22" s="2">
        <v>1301.3857607607611</v>
      </c>
      <c r="AE22" s="2">
        <v>20.953921541341199</v>
      </c>
      <c r="AF22" s="4">
        <v>3.1538461538461542</v>
      </c>
      <c r="AG22" s="2" t="s">
        <v>155</v>
      </c>
      <c r="AH22" s="2">
        <v>1</v>
      </c>
      <c r="AI22" s="2" t="s">
        <v>146</v>
      </c>
      <c r="AJ22" s="2">
        <v>3</v>
      </c>
      <c r="AK22" s="2" t="s">
        <v>152</v>
      </c>
      <c r="AL22" s="2">
        <v>3</v>
      </c>
      <c r="AM22" s="2">
        <v>1200</v>
      </c>
      <c r="AN22" s="2">
        <v>3</v>
      </c>
      <c r="AO22" s="2">
        <v>255</v>
      </c>
      <c r="AP22" s="2">
        <v>100</v>
      </c>
      <c r="AQ22" s="2">
        <v>423</v>
      </c>
      <c r="AR22" s="2">
        <v>180</v>
      </c>
    </row>
    <row r="23" spans="1:44" ht="30" x14ac:dyDescent="0.25">
      <c r="A23" s="2" t="s">
        <v>74</v>
      </c>
      <c r="B23" s="2" t="s">
        <v>73</v>
      </c>
      <c r="C23" s="2">
        <v>1</v>
      </c>
      <c r="D23" s="2">
        <v>153</v>
      </c>
      <c r="E23" s="2">
        <v>60</v>
      </c>
      <c r="F23" s="2" t="s">
        <v>30</v>
      </c>
      <c r="G23" s="2">
        <v>100</v>
      </c>
      <c r="H23" s="2">
        <v>37</v>
      </c>
      <c r="I23" s="2">
        <v>86900</v>
      </c>
      <c r="J23" s="2">
        <v>9700</v>
      </c>
      <c r="K23" s="2">
        <v>17380</v>
      </c>
      <c r="L23" s="2">
        <v>113980</v>
      </c>
      <c r="M23" s="2">
        <v>1.18848014681348</v>
      </c>
      <c r="N23" s="2" t="s">
        <v>31</v>
      </c>
      <c r="O23" s="2">
        <v>100</v>
      </c>
      <c r="P23" s="2">
        <v>37</v>
      </c>
      <c r="Q23" s="2">
        <v>93300</v>
      </c>
      <c r="R23" s="2">
        <v>9700</v>
      </c>
      <c r="S23" s="2">
        <v>18660</v>
      </c>
      <c r="T23" s="2">
        <v>121660</v>
      </c>
      <c r="U23" s="2">
        <v>1.2685602268935601</v>
      </c>
      <c r="V23" s="2">
        <v>0</v>
      </c>
      <c r="W23" s="2">
        <v>433.7952535869203</v>
      </c>
      <c r="X23" s="2">
        <v>21.583333333333329</v>
      </c>
      <c r="Y23" s="2">
        <v>1341.21963630297</v>
      </c>
      <c r="Z23" s="2">
        <v>7.3</v>
      </c>
      <c r="AA23" s="2">
        <v>0.02</v>
      </c>
      <c r="AB23" s="2">
        <v>6.7043210726913716E-2</v>
      </c>
      <c r="AC23" s="2">
        <v>0</v>
      </c>
      <c r="AD23" s="2">
        <v>433.7952535869203</v>
      </c>
      <c r="AE23" s="2">
        <v>37.736963073507049</v>
      </c>
      <c r="AF23" s="4">
        <v>1.153846153846154</v>
      </c>
      <c r="AG23" s="2" t="s">
        <v>155</v>
      </c>
      <c r="AH23" s="2">
        <v>1</v>
      </c>
      <c r="AI23" s="2" t="s">
        <v>146</v>
      </c>
      <c r="AJ23" s="2">
        <v>2</v>
      </c>
      <c r="AK23" s="2" t="s">
        <v>152</v>
      </c>
      <c r="AL23" s="2">
        <v>1</v>
      </c>
      <c r="AM23" s="2">
        <v>720</v>
      </c>
      <c r="AN23" s="2">
        <v>1</v>
      </c>
      <c r="AO23" s="2">
        <v>153</v>
      </c>
      <c r="AP23" s="2">
        <v>60</v>
      </c>
      <c r="AQ23" s="2">
        <v>254</v>
      </c>
      <c r="AR23" s="2">
        <v>108</v>
      </c>
    </row>
    <row r="24" spans="1:44" x14ac:dyDescent="0.25">
      <c r="A24" s="2" t="s">
        <v>76</v>
      </c>
      <c r="B24" s="2" t="s">
        <v>75</v>
      </c>
      <c r="C24" s="2">
        <v>100</v>
      </c>
      <c r="D24" s="2">
        <v>120</v>
      </c>
      <c r="E24" s="2">
        <v>90</v>
      </c>
      <c r="F24" s="2" t="s">
        <v>30</v>
      </c>
      <c r="G24" s="2">
        <v>100</v>
      </c>
      <c r="H24" s="2">
        <v>39</v>
      </c>
      <c r="I24" s="2">
        <v>86900</v>
      </c>
      <c r="J24" s="2">
        <v>9700</v>
      </c>
      <c r="K24" s="2">
        <v>17380</v>
      </c>
      <c r="L24" s="2">
        <v>113980</v>
      </c>
      <c r="M24" s="2">
        <v>1.127532446976891</v>
      </c>
      <c r="N24" s="2" t="s">
        <v>31</v>
      </c>
      <c r="O24" s="2">
        <v>100</v>
      </c>
      <c r="P24" s="2">
        <v>39</v>
      </c>
      <c r="Q24" s="2">
        <v>93300</v>
      </c>
      <c r="R24" s="2">
        <v>9700</v>
      </c>
      <c r="S24" s="2">
        <v>18660</v>
      </c>
      <c r="T24" s="2">
        <v>121660</v>
      </c>
      <c r="U24" s="2">
        <v>1.203505856283634</v>
      </c>
      <c r="V24" s="2">
        <v>-20</v>
      </c>
      <c r="W24" s="2">
        <v>811.82336182336189</v>
      </c>
      <c r="X24" s="2">
        <v>19</v>
      </c>
      <c r="Y24" s="2">
        <v>1174.822926559038</v>
      </c>
      <c r="Z24" s="2">
        <v>12</v>
      </c>
      <c r="AA24" s="2">
        <v>0.02</v>
      </c>
      <c r="AB24" s="2">
        <v>0.11020801763328281</v>
      </c>
      <c r="AC24" s="2">
        <v>2</v>
      </c>
      <c r="AD24" s="2">
        <v>811.82336182336189</v>
      </c>
      <c r="AE24" s="2">
        <v>17.626235731061222</v>
      </c>
      <c r="AF24" s="4">
        <v>2.307692307692307</v>
      </c>
      <c r="AG24" s="2" t="s">
        <v>156</v>
      </c>
      <c r="AH24" s="2">
        <v>6</v>
      </c>
      <c r="AI24" s="2" t="s">
        <v>149</v>
      </c>
      <c r="AJ24" s="2">
        <v>15</v>
      </c>
      <c r="AK24" s="2" t="s">
        <v>152</v>
      </c>
      <c r="AL24" s="2">
        <v>120</v>
      </c>
      <c r="AM24" s="2">
        <v>900</v>
      </c>
      <c r="AN24" s="2">
        <v>100</v>
      </c>
      <c r="AO24" s="2">
        <v>120</v>
      </c>
      <c r="AP24" s="2">
        <v>90</v>
      </c>
      <c r="AQ24" s="2">
        <v>30</v>
      </c>
      <c r="AR24" s="2">
        <v>15</v>
      </c>
    </row>
    <row r="25" spans="1:44" x14ac:dyDescent="0.25">
      <c r="A25" s="2" t="s">
        <v>79</v>
      </c>
      <c r="B25" s="2" t="s">
        <v>77</v>
      </c>
      <c r="C25" s="2">
        <v>10</v>
      </c>
      <c r="D25" s="2">
        <v>3000</v>
      </c>
      <c r="E25" s="2">
        <v>2000</v>
      </c>
      <c r="F25" s="2" t="s">
        <v>78</v>
      </c>
      <c r="G25" s="2">
        <v>100</v>
      </c>
      <c r="H25" s="2">
        <v>39</v>
      </c>
      <c r="I25" s="2">
        <v>66800</v>
      </c>
      <c r="J25" s="2">
        <v>9700</v>
      </c>
      <c r="K25" s="2">
        <v>13360</v>
      </c>
      <c r="L25" s="2">
        <v>89860</v>
      </c>
      <c r="M25" s="2">
        <v>0.8889284583729028</v>
      </c>
      <c r="N25" s="2" t="s">
        <v>31</v>
      </c>
      <c r="O25" s="2">
        <v>100</v>
      </c>
      <c r="P25" s="2">
        <v>39</v>
      </c>
      <c r="Q25" s="2">
        <v>93300</v>
      </c>
      <c r="R25" s="2">
        <v>9700</v>
      </c>
      <c r="S25" s="2">
        <v>18660</v>
      </c>
      <c r="T25" s="2">
        <v>121660</v>
      </c>
      <c r="U25" s="2">
        <v>1.203505856283634</v>
      </c>
      <c r="V25" s="2">
        <v>3</v>
      </c>
      <c r="W25" s="2">
        <v>1617.849794238683</v>
      </c>
      <c r="X25" s="2">
        <v>367.16666666666669</v>
      </c>
      <c r="Y25" s="2">
        <v>21882.85751028806</v>
      </c>
      <c r="Z25" s="2">
        <v>52</v>
      </c>
      <c r="AA25" s="2">
        <v>0.02</v>
      </c>
      <c r="AB25" s="2">
        <v>0.47756807641089222</v>
      </c>
      <c r="AC25" s="2">
        <v>-13</v>
      </c>
      <c r="AD25" s="2">
        <v>1617.849794238683</v>
      </c>
      <c r="AE25" s="2">
        <v>167.70081721097031</v>
      </c>
      <c r="AF25" s="4">
        <v>4.3076923076923066</v>
      </c>
      <c r="AG25" s="2" t="s">
        <v>157</v>
      </c>
      <c r="AH25" s="2">
        <v>5</v>
      </c>
      <c r="AI25" s="2" t="s">
        <v>147</v>
      </c>
      <c r="AJ25" s="2">
        <v>10</v>
      </c>
      <c r="AK25" s="2" t="s">
        <v>152</v>
      </c>
      <c r="AL25" s="2">
        <v>7</v>
      </c>
      <c r="AM25" s="2">
        <v>15000</v>
      </c>
      <c r="AN25" s="2">
        <v>10</v>
      </c>
      <c r="AO25" s="2">
        <v>3000</v>
      </c>
      <c r="AP25" s="2">
        <v>2000</v>
      </c>
      <c r="AQ25" s="2">
        <v>30</v>
      </c>
      <c r="AR25" s="2">
        <v>30</v>
      </c>
    </row>
    <row r="26" spans="1:44" x14ac:dyDescent="0.25">
      <c r="A26" s="2" t="s">
        <v>81</v>
      </c>
      <c r="B26" s="2" t="s">
        <v>80</v>
      </c>
      <c r="C26" s="2">
        <v>8</v>
      </c>
      <c r="D26" s="2">
        <v>4000</v>
      </c>
      <c r="E26" s="2">
        <v>3000</v>
      </c>
      <c r="F26" s="2" t="s">
        <v>78</v>
      </c>
      <c r="G26" s="2">
        <v>100</v>
      </c>
      <c r="H26" s="2">
        <v>39</v>
      </c>
      <c r="I26" s="2">
        <v>66800</v>
      </c>
      <c r="J26" s="2">
        <v>9700</v>
      </c>
      <c r="K26" s="2">
        <v>13360</v>
      </c>
      <c r="L26" s="2">
        <v>89860</v>
      </c>
      <c r="M26" s="2">
        <v>0.8889284583729028</v>
      </c>
      <c r="N26" s="2" t="s">
        <v>31</v>
      </c>
      <c r="O26" s="2">
        <v>100</v>
      </c>
      <c r="P26" s="2">
        <v>39</v>
      </c>
      <c r="Q26" s="2">
        <v>93300</v>
      </c>
      <c r="R26" s="2">
        <v>9700</v>
      </c>
      <c r="S26" s="2">
        <v>18660</v>
      </c>
      <c r="T26" s="2">
        <v>121660</v>
      </c>
      <c r="U26" s="2">
        <v>1.203505856283634</v>
      </c>
      <c r="V26" s="2">
        <v>1</v>
      </c>
      <c r="W26" s="2">
        <v>1617.849794238683</v>
      </c>
      <c r="X26" s="2">
        <v>417.16666666666669</v>
      </c>
      <c r="Y26" s="2">
        <v>24864.2202833175</v>
      </c>
      <c r="Z26" s="2">
        <v>41.6</v>
      </c>
      <c r="AA26" s="2">
        <v>0.02</v>
      </c>
      <c r="AB26" s="2">
        <v>0.38205446112871377</v>
      </c>
      <c r="AC26" s="2">
        <v>-4.333333333333333</v>
      </c>
      <c r="AD26" s="2">
        <v>1617.849794238683</v>
      </c>
      <c r="AE26" s="2">
        <v>189.2914717517352</v>
      </c>
      <c r="AF26" s="4">
        <v>4.3076923076923066</v>
      </c>
      <c r="AG26" s="2" t="s">
        <v>157</v>
      </c>
      <c r="AH26" s="2">
        <v>5</v>
      </c>
      <c r="AI26" s="2" t="s">
        <v>147</v>
      </c>
      <c r="AJ26" s="2">
        <v>8</v>
      </c>
      <c r="AK26" s="2" t="s">
        <v>152</v>
      </c>
      <c r="AL26" s="2">
        <v>7</v>
      </c>
      <c r="AM26" s="2">
        <v>15000</v>
      </c>
      <c r="AN26" s="2">
        <v>8</v>
      </c>
      <c r="AO26" s="2">
        <v>4000</v>
      </c>
      <c r="AP26" s="2">
        <v>3000</v>
      </c>
      <c r="AQ26" s="2">
        <v>30</v>
      </c>
      <c r="AR26" s="2">
        <v>30</v>
      </c>
    </row>
    <row r="27" spans="1:44" x14ac:dyDescent="0.25">
      <c r="A27" s="2" t="s">
        <v>83</v>
      </c>
      <c r="B27" s="2" t="s">
        <v>82</v>
      </c>
      <c r="C27" s="2">
        <v>5</v>
      </c>
      <c r="D27" s="2">
        <v>200</v>
      </c>
      <c r="E27" s="2">
        <v>200</v>
      </c>
      <c r="F27" s="2" t="s">
        <v>78</v>
      </c>
      <c r="G27" s="2">
        <v>100</v>
      </c>
      <c r="H27" s="2">
        <v>39</v>
      </c>
      <c r="I27" s="2">
        <v>66800</v>
      </c>
      <c r="J27" s="2">
        <v>9700</v>
      </c>
      <c r="K27" s="2">
        <v>13360</v>
      </c>
      <c r="L27" s="2">
        <v>89860</v>
      </c>
      <c r="M27" s="2">
        <v>0.8889284583729028</v>
      </c>
      <c r="N27" s="2" t="s">
        <v>31</v>
      </c>
      <c r="O27" s="2">
        <v>100</v>
      </c>
      <c r="P27" s="2">
        <v>39</v>
      </c>
      <c r="Q27" s="2">
        <v>93300</v>
      </c>
      <c r="R27" s="2">
        <v>9700</v>
      </c>
      <c r="S27" s="2">
        <v>18660</v>
      </c>
      <c r="T27" s="2">
        <v>121660</v>
      </c>
      <c r="U27" s="2">
        <v>1.203505856283634</v>
      </c>
      <c r="V27" s="2">
        <v>1</v>
      </c>
      <c r="W27" s="2">
        <v>924.4855967078189</v>
      </c>
      <c r="X27" s="2">
        <v>15.08333333333333</v>
      </c>
      <c r="Y27" s="2">
        <v>924.69036878759107</v>
      </c>
      <c r="Z27" s="2">
        <v>26</v>
      </c>
      <c r="AA27" s="2">
        <v>0.02</v>
      </c>
      <c r="AB27" s="2">
        <v>0.23878403820544611</v>
      </c>
      <c r="AC27" s="2">
        <v>-4.333333333333333</v>
      </c>
      <c r="AD27" s="2">
        <v>924.4855967078189</v>
      </c>
      <c r="AE27" s="2">
        <v>12.34998587190433</v>
      </c>
      <c r="AF27" s="4">
        <v>1</v>
      </c>
      <c r="AG27" s="2" t="s">
        <v>155</v>
      </c>
      <c r="AH27" s="2">
        <v>5</v>
      </c>
      <c r="AI27" s="2" t="s">
        <v>147</v>
      </c>
      <c r="AJ27" s="2">
        <v>5</v>
      </c>
      <c r="AK27" s="2" t="s">
        <v>152</v>
      </c>
      <c r="AL27" s="2">
        <v>4</v>
      </c>
      <c r="AM27" s="2">
        <v>500</v>
      </c>
      <c r="AN27" s="2">
        <v>5</v>
      </c>
      <c r="AO27" s="2">
        <v>200</v>
      </c>
      <c r="AP27" s="2">
        <v>200</v>
      </c>
      <c r="AQ27" s="2">
        <v>5</v>
      </c>
      <c r="AR27" s="2">
        <v>10</v>
      </c>
    </row>
    <row r="28" spans="1:44" x14ac:dyDescent="0.25">
      <c r="A28" s="2" t="s">
        <v>85</v>
      </c>
      <c r="B28" s="2" t="s">
        <v>84</v>
      </c>
      <c r="C28" s="2">
        <v>10</v>
      </c>
      <c r="D28" s="2">
        <v>5000</v>
      </c>
      <c r="E28" s="2">
        <v>2000</v>
      </c>
      <c r="F28" s="2" t="s">
        <v>78</v>
      </c>
      <c r="G28" s="2">
        <v>100</v>
      </c>
      <c r="H28" s="2">
        <v>39</v>
      </c>
      <c r="I28" s="2">
        <v>66800</v>
      </c>
      <c r="J28" s="2">
        <v>9700</v>
      </c>
      <c r="K28" s="2">
        <v>13360</v>
      </c>
      <c r="L28" s="2">
        <v>89860</v>
      </c>
      <c r="M28" s="2">
        <v>0.8889284583729028</v>
      </c>
      <c r="N28" s="2" t="s">
        <v>31</v>
      </c>
      <c r="O28" s="2">
        <v>100</v>
      </c>
      <c r="P28" s="2">
        <v>39</v>
      </c>
      <c r="Q28" s="2">
        <v>93300</v>
      </c>
      <c r="R28" s="2">
        <v>9700</v>
      </c>
      <c r="S28" s="2">
        <v>18660</v>
      </c>
      <c r="T28" s="2">
        <v>121660</v>
      </c>
      <c r="U28" s="2">
        <v>1.203505856283634</v>
      </c>
      <c r="V28" s="2">
        <v>3</v>
      </c>
      <c r="W28" s="2">
        <v>1617.849794238683</v>
      </c>
      <c r="X28" s="2">
        <v>367.16666666666669</v>
      </c>
      <c r="Y28" s="2">
        <v>21882.85751028806</v>
      </c>
      <c r="Z28" s="2">
        <v>52</v>
      </c>
      <c r="AA28" s="2">
        <v>0.02</v>
      </c>
      <c r="AB28" s="2">
        <v>0.47756807641089222</v>
      </c>
      <c r="AC28" s="2">
        <v>-13</v>
      </c>
      <c r="AD28" s="2">
        <v>1617.849794238683</v>
      </c>
      <c r="AE28" s="2">
        <v>167.70081721097031</v>
      </c>
      <c r="AF28" s="4">
        <v>4.3076923076923066</v>
      </c>
      <c r="AG28" s="2" t="s">
        <v>157</v>
      </c>
      <c r="AH28" s="2">
        <v>5</v>
      </c>
      <c r="AI28" s="2" t="s">
        <v>147</v>
      </c>
      <c r="AJ28" s="2">
        <v>10</v>
      </c>
      <c r="AK28" s="2" t="s">
        <v>152</v>
      </c>
      <c r="AL28" s="2">
        <v>7</v>
      </c>
      <c r="AM28" s="2">
        <v>15000</v>
      </c>
      <c r="AN28" s="2">
        <v>10</v>
      </c>
      <c r="AO28" s="2">
        <v>5000</v>
      </c>
      <c r="AP28" s="2">
        <v>2000</v>
      </c>
      <c r="AQ28" s="2">
        <v>30</v>
      </c>
      <c r="AR28" s="2">
        <v>35</v>
      </c>
    </row>
    <row r="29" spans="1:44" ht="30" x14ac:dyDescent="0.25">
      <c r="A29" s="2" t="s">
        <v>88</v>
      </c>
      <c r="B29" s="2" t="s">
        <v>86</v>
      </c>
      <c r="C29" s="2">
        <v>10</v>
      </c>
      <c r="D29" s="2">
        <v>240</v>
      </c>
      <c r="E29" s="2">
        <v>30</v>
      </c>
      <c r="F29" s="2" t="s">
        <v>78</v>
      </c>
      <c r="G29" s="2">
        <v>100</v>
      </c>
      <c r="H29" s="2">
        <v>39</v>
      </c>
      <c r="I29" s="2">
        <v>66800</v>
      </c>
      <c r="J29" s="2">
        <v>9700</v>
      </c>
      <c r="K29" s="2">
        <v>13360</v>
      </c>
      <c r="L29" s="2">
        <v>89860</v>
      </c>
      <c r="M29" s="2">
        <v>0.8889284583729028</v>
      </c>
      <c r="N29" s="2" t="s">
        <v>87</v>
      </c>
      <c r="O29" s="2">
        <v>100</v>
      </c>
      <c r="P29" s="2">
        <v>41</v>
      </c>
      <c r="Q29" s="2">
        <v>68700</v>
      </c>
      <c r="R29" s="2">
        <v>9700</v>
      </c>
      <c r="S29" s="2">
        <v>13740</v>
      </c>
      <c r="T29" s="2">
        <v>92140</v>
      </c>
      <c r="U29" s="2">
        <v>0.86702047576031327</v>
      </c>
      <c r="V29" s="2">
        <v>0</v>
      </c>
      <c r="W29" s="2">
        <v>6489.17774612219</v>
      </c>
      <c r="X29" s="2">
        <v>14.66666666666667</v>
      </c>
      <c r="Y29" s="2">
        <v>850.22046475806633</v>
      </c>
      <c r="Z29" s="2">
        <v>146</v>
      </c>
      <c r="AA29" s="2">
        <v>0.02</v>
      </c>
      <c r="AB29" s="2">
        <v>1.3408642145382741</v>
      </c>
      <c r="AC29" s="2">
        <v>0</v>
      </c>
      <c r="AD29" s="2">
        <v>6489.17774612219</v>
      </c>
      <c r="AE29" s="2">
        <v>1.6084439038988041</v>
      </c>
      <c r="AF29" s="4">
        <v>1.615384615384615</v>
      </c>
      <c r="AG29" s="2" t="s">
        <v>155</v>
      </c>
      <c r="AH29" s="2">
        <v>2</v>
      </c>
      <c r="AI29" s="2" t="s">
        <v>146</v>
      </c>
      <c r="AJ29" s="2">
        <v>1</v>
      </c>
      <c r="AK29" s="2" t="s">
        <v>152</v>
      </c>
      <c r="AL29" s="2">
        <v>10</v>
      </c>
      <c r="AM29" s="2">
        <v>600</v>
      </c>
      <c r="AN29" s="2">
        <v>10</v>
      </c>
      <c r="AO29" s="2">
        <v>240</v>
      </c>
      <c r="AP29" s="2">
        <v>30</v>
      </c>
      <c r="AQ29" s="2">
        <v>10</v>
      </c>
      <c r="AR29" s="2">
        <v>0</v>
      </c>
    </row>
    <row r="30" spans="1:44" ht="30" x14ac:dyDescent="0.25">
      <c r="A30" s="2" t="s">
        <v>90</v>
      </c>
      <c r="B30" s="2" t="s">
        <v>89</v>
      </c>
      <c r="C30" s="2">
        <v>46</v>
      </c>
      <c r="D30" s="2">
        <v>90</v>
      </c>
      <c r="E30" s="2">
        <v>30</v>
      </c>
      <c r="F30" s="2" t="s">
        <v>78</v>
      </c>
      <c r="G30" s="2">
        <v>100</v>
      </c>
      <c r="H30" s="2">
        <v>39</v>
      </c>
      <c r="I30" s="2">
        <v>66800</v>
      </c>
      <c r="J30" s="2">
        <v>9700</v>
      </c>
      <c r="K30" s="2">
        <v>13360</v>
      </c>
      <c r="L30" s="2">
        <v>89860</v>
      </c>
      <c r="M30" s="2">
        <v>0.8889284583729028</v>
      </c>
      <c r="N30" s="2" t="s">
        <v>87</v>
      </c>
      <c r="O30" s="2">
        <v>100</v>
      </c>
      <c r="P30" s="2">
        <v>41</v>
      </c>
      <c r="Q30" s="2">
        <v>68700</v>
      </c>
      <c r="R30" s="2">
        <v>9700</v>
      </c>
      <c r="S30" s="2">
        <v>13740</v>
      </c>
      <c r="T30" s="2">
        <v>92140</v>
      </c>
      <c r="U30" s="2">
        <v>0.86702047576031327</v>
      </c>
      <c r="V30" s="2">
        <v>-14</v>
      </c>
      <c r="W30" s="2">
        <v>19467.53323836657</v>
      </c>
      <c r="X30" s="2">
        <v>25.666666666666671</v>
      </c>
      <c r="Y30" s="2">
        <v>1526.881196002131</v>
      </c>
      <c r="Z30" s="2">
        <v>335.8</v>
      </c>
      <c r="AA30" s="2">
        <v>0.02</v>
      </c>
      <c r="AB30" s="2">
        <v>3.083987693438031</v>
      </c>
      <c r="AC30" s="2">
        <v>85.166666666666671</v>
      </c>
      <c r="AD30" s="2">
        <v>19467.53323836657</v>
      </c>
      <c r="AE30" s="2">
        <v>0.95770592887432071</v>
      </c>
      <c r="AF30" s="4">
        <v>3.2307692307692308</v>
      </c>
      <c r="AG30" s="2" t="s">
        <v>156</v>
      </c>
      <c r="AH30" s="2">
        <v>1</v>
      </c>
      <c r="AI30" s="2" t="s">
        <v>146</v>
      </c>
      <c r="AJ30" s="2">
        <v>60</v>
      </c>
      <c r="AK30" s="2" t="s">
        <v>152</v>
      </c>
      <c r="AL30" s="2">
        <v>60</v>
      </c>
      <c r="AM30" s="2">
        <v>1200</v>
      </c>
      <c r="AN30" s="2">
        <v>46</v>
      </c>
      <c r="AO30" s="2">
        <v>90</v>
      </c>
      <c r="AP30" s="2">
        <v>30</v>
      </c>
      <c r="AQ30" s="2">
        <v>120</v>
      </c>
      <c r="AR30" s="2">
        <v>100</v>
      </c>
    </row>
    <row r="31" spans="1:44" ht="30" x14ac:dyDescent="0.25">
      <c r="A31" s="2" t="s">
        <v>93</v>
      </c>
      <c r="B31" s="2" t="s">
        <v>91</v>
      </c>
      <c r="C31" s="2">
        <v>3</v>
      </c>
      <c r="D31" s="2">
        <v>30</v>
      </c>
      <c r="E31" s="2">
        <v>10</v>
      </c>
      <c r="F31" s="2" t="s">
        <v>92</v>
      </c>
      <c r="G31" s="2">
        <v>75</v>
      </c>
      <c r="H31" s="2">
        <v>39</v>
      </c>
      <c r="I31" s="2">
        <v>74300</v>
      </c>
      <c r="J31" s="2">
        <v>9700</v>
      </c>
      <c r="K31" s="2">
        <v>14860</v>
      </c>
      <c r="L31" s="2">
        <v>77860</v>
      </c>
      <c r="M31" s="2">
        <v>0.77022000633111742</v>
      </c>
      <c r="N31" s="2" t="s">
        <v>87</v>
      </c>
      <c r="O31" s="2">
        <v>100</v>
      </c>
      <c r="P31" s="2">
        <v>41</v>
      </c>
      <c r="Q31" s="2">
        <v>68700</v>
      </c>
      <c r="R31" s="2">
        <v>9700</v>
      </c>
      <c r="S31" s="2">
        <v>13740</v>
      </c>
      <c r="T31" s="2">
        <v>92140</v>
      </c>
      <c r="U31" s="2">
        <v>0.86702047576031327</v>
      </c>
      <c r="V31" s="2">
        <v>-2</v>
      </c>
      <c r="W31" s="2">
        <v>7028.257557771446</v>
      </c>
      <c r="X31" s="2">
        <v>2.166666666666667</v>
      </c>
      <c r="Y31" s="2">
        <v>122.643825423297</v>
      </c>
      <c r="Z31" s="2">
        <v>109.5</v>
      </c>
      <c r="AA31" s="2">
        <v>0.02</v>
      </c>
      <c r="AB31" s="2">
        <v>1.005648160903706</v>
      </c>
      <c r="AC31" s="2">
        <v>60.833333333333343</v>
      </c>
      <c r="AD31" s="2">
        <v>7028.257557771446</v>
      </c>
      <c r="AE31" s="2">
        <v>0.2127153456080359</v>
      </c>
      <c r="AF31" s="4">
        <v>0.53846153846153844</v>
      </c>
      <c r="AG31" s="2" t="s">
        <v>155</v>
      </c>
      <c r="AH31" s="2">
        <v>5</v>
      </c>
      <c r="AI31" s="2" t="s">
        <v>146</v>
      </c>
      <c r="AJ31" s="2">
        <v>5</v>
      </c>
      <c r="AK31" s="2" t="s">
        <v>152</v>
      </c>
      <c r="AL31" s="2">
        <v>5</v>
      </c>
      <c r="AM31" s="2">
        <v>60</v>
      </c>
      <c r="AN31" s="2">
        <v>3</v>
      </c>
      <c r="AO31" s="2">
        <v>30</v>
      </c>
      <c r="AP31" s="2">
        <v>10</v>
      </c>
      <c r="AQ31" s="2">
        <v>10</v>
      </c>
      <c r="AR31" s="2">
        <v>20</v>
      </c>
    </row>
    <row r="32" spans="1:44" ht="30" x14ac:dyDescent="0.25">
      <c r="A32" s="2" t="s">
        <v>96</v>
      </c>
      <c r="B32" s="2" t="s">
        <v>94</v>
      </c>
      <c r="C32" s="2">
        <v>40</v>
      </c>
      <c r="D32" s="2">
        <v>90</v>
      </c>
      <c r="E32" s="2">
        <v>60</v>
      </c>
      <c r="F32" s="2" t="s">
        <v>95</v>
      </c>
      <c r="G32" s="2">
        <v>100</v>
      </c>
      <c r="H32" s="2">
        <v>39</v>
      </c>
      <c r="I32" s="2">
        <v>63700</v>
      </c>
      <c r="J32" s="2">
        <v>9700</v>
      </c>
      <c r="K32" s="2">
        <v>12740</v>
      </c>
      <c r="L32" s="2">
        <v>86140</v>
      </c>
      <c r="M32" s="2">
        <v>0.85212883823994934</v>
      </c>
      <c r="N32" s="2" t="s">
        <v>87</v>
      </c>
      <c r="O32" s="2">
        <v>100</v>
      </c>
      <c r="P32" s="2">
        <v>41</v>
      </c>
      <c r="Q32" s="2">
        <v>68700</v>
      </c>
      <c r="R32" s="2">
        <v>9700</v>
      </c>
      <c r="S32" s="2">
        <v>13740</v>
      </c>
      <c r="T32" s="2">
        <v>92140</v>
      </c>
      <c r="U32" s="2">
        <v>0.86702047576031327</v>
      </c>
      <c r="V32" s="2">
        <v>-10</v>
      </c>
      <c r="W32" s="2">
        <v>15551.35129787907</v>
      </c>
      <c r="X32" s="2">
        <v>8.8333333333333339</v>
      </c>
      <c r="Y32" s="2">
        <v>509.57984446297462</v>
      </c>
      <c r="Z32" s="2">
        <v>292</v>
      </c>
      <c r="AA32" s="2">
        <v>0.02</v>
      </c>
      <c r="AB32" s="2">
        <v>2.6817284290765491</v>
      </c>
      <c r="AC32" s="2">
        <v>60.833333333333343</v>
      </c>
      <c r="AD32" s="2">
        <v>15551.35129787907</v>
      </c>
      <c r="AE32" s="2">
        <v>0.40073513049048309</v>
      </c>
      <c r="AF32" s="4">
        <v>1.615384615384615</v>
      </c>
      <c r="AG32" s="2" t="s">
        <v>155</v>
      </c>
      <c r="AH32" s="2">
        <v>1</v>
      </c>
      <c r="AI32" s="2" t="s">
        <v>146</v>
      </c>
      <c r="AJ32" s="2">
        <v>2</v>
      </c>
      <c r="AK32" s="2" t="s">
        <v>152</v>
      </c>
      <c r="AL32" s="2">
        <v>50</v>
      </c>
      <c r="AM32" s="2">
        <v>300</v>
      </c>
      <c r="AN32" s="2">
        <v>40</v>
      </c>
      <c r="AO32" s="2">
        <v>90</v>
      </c>
      <c r="AP32" s="2">
        <v>60</v>
      </c>
      <c r="AQ32" s="2">
        <v>30</v>
      </c>
      <c r="AR32" s="2">
        <v>50</v>
      </c>
    </row>
    <row r="33" spans="1:44" ht="30" x14ac:dyDescent="0.25">
      <c r="A33" s="2" t="s">
        <v>98</v>
      </c>
      <c r="B33" s="2" t="s">
        <v>97</v>
      </c>
      <c r="C33" s="2">
        <v>30</v>
      </c>
      <c r="D33" s="2">
        <v>120</v>
      </c>
      <c r="E33" s="2">
        <v>150</v>
      </c>
      <c r="F33" s="2" t="s">
        <v>95</v>
      </c>
      <c r="G33" s="2">
        <v>100</v>
      </c>
      <c r="H33" s="2">
        <v>39</v>
      </c>
      <c r="I33" s="2">
        <v>63700</v>
      </c>
      <c r="J33" s="2">
        <v>9700</v>
      </c>
      <c r="K33" s="2">
        <v>12740</v>
      </c>
      <c r="L33" s="2">
        <v>86140</v>
      </c>
      <c r="M33" s="2">
        <v>0.85212883823994934</v>
      </c>
      <c r="N33" s="2" t="s">
        <v>87</v>
      </c>
      <c r="O33" s="2">
        <v>100</v>
      </c>
      <c r="P33" s="2">
        <v>41</v>
      </c>
      <c r="Q33" s="2">
        <v>68700</v>
      </c>
      <c r="R33" s="2">
        <v>9700</v>
      </c>
      <c r="S33" s="2">
        <v>13740</v>
      </c>
      <c r="T33" s="2">
        <v>92140</v>
      </c>
      <c r="U33" s="2">
        <v>0.86702047576031327</v>
      </c>
      <c r="V33" s="2">
        <v>0</v>
      </c>
      <c r="W33" s="2">
        <v>9330.8107787274457</v>
      </c>
      <c r="X33" s="2">
        <v>9.3333333333333339</v>
      </c>
      <c r="Y33" s="2">
        <v>523.17555242860124</v>
      </c>
      <c r="Z33" s="2">
        <v>219</v>
      </c>
      <c r="AA33" s="2">
        <v>0.02</v>
      </c>
      <c r="AB33" s="2">
        <v>2.011296321807412</v>
      </c>
      <c r="AC33" s="2">
        <v>0</v>
      </c>
      <c r="AD33" s="2">
        <v>9330.8107787274457</v>
      </c>
      <c r="AE33" s="2">
        <v>0.68900757287455594</v>
      </c>
      <c r="AF33" s="4">
        <v>1.461538461538461</v>
      </c>
      <c r="AG33" s="2" t="s">
        <v>155</v>
      </c>
      <c r="AH33" s="2">
        <v>1</v>
      </c>
      <c r="AI33" s="2" t="s">
        <v>146</v>
      </c>
      <c r="AJ33" s="2">
        <v>30</v>
      </c>
      <c r="AK33" s="2" t="s">
        <v>152</v>
      </c>
      <c r="AL33" s="2">
        <v>30</v>
      </c>
      <c r="AM33" s="2">
        <v>240</v>
      </c>
      <c r="AN33" s="2">
        <v>30</v>
      </c>
      <c r="AO33" s="2">
        <v>120</v>
      </c>
      <c r="AP33" s="2">
        <v>150</v>
      </c>
      <c r="AQ33" s="2">
        <v>30</v>
      </c>
      <c r="AR33" s="2">
        <v>20</v>
      </c>
    </row>
    <row r="34" spans="1:44" ht="30" x14ac:dyDescent="0.25">
      <c r="A34" s="2" t="s">
        <v>100</v>
      </c>
      <c r="B34" s="2" t="s">
        <v>99</v>
      </c>
      <c r="C34" s="2">
        <v>10</v>
      </c>
      <c r="D34" s="2">
        <v>20</v>
      </c>
      <c r="E34" s="2">
        <v>5</v>
      </c>
      <c r="F34" s="2" t="s">
        <v>31</v>
      </c>
      <c r="G34" s="2">
        <v>100</v>
      </c>
      <c r="H34" s="2">
        <v>39</v>
      </c>
      <c r="I34" s="2">
        <v>93300</v>
      </c>
      <c r="J34" s="2">
        <v>9700</v>
      </c>
      <c r="K34" s="2">
        <v>18660</v>
      </c>
      <c r="L34" s="2">
        <v>121660</v>
      </c>
      <c r="M34" s="2">
        <v>1.203505856283634</v>
      </c>
      <c r="N34" s="2" t="s">
        <v>31</v>
      </c>
      <c r="O34" s="2">
        <v>100</v>
      </c>
      <c r="P34" s="2">
        <v>39</v>
      </c>
      <c r="Q34" s="2">
        <v>93300</v>
      </c>
      <c r="R34" s="2">
        <v>9700</v>
      </c>
      <c r="S34" s="2">
        <v>18660</v>
      </c>
      <c r="T34" s="2">
        <v>121660</v>
      </c>
      <c r="U34" s="2">
        <v>1.203505856283634</v>
      </c>
      <c r="V34" s="2">
        <v>0</v>
      </c>
      <c r="W34" s="2">
        <v>625.82304526748976</v>
      </c>
      <c r="X34" s="2">
        <v>3.583333333333333</v>
      </c>
      <c r="Y34" s="2">
        <v>221.2911522633745</v>
      </c>
      <c r="Z34" s="2">
        <v>10.4</v>
      </c>
      <c r="AA34" s="2">
        <v>0.02</v>
      </c>
      <c r="AB34" s="2">
        <v>9.5513615282178457E-2</v>
      </c>
      <c r="AC34" s="2">
        <v>0</v>
      </c>
      <c r="AD34" s="2">
        <v>625.82304526748976</v>
      </c>
      <c r="AE34" s="2">
        <v>4.3149080093455066</v>
      </c>
      <c r="AF34" s="4">
        <v>0.53846153846153844</v>
      </c>
      <c r="AG34" s="2" t="s">
        <v>155</v>
      </c>
      <c r="AH34" s="2">
        <v>1</v>
      </c>
      <c r="AI34" s="2" t="s">
        <v>147</v>
      </c>
      <c r="AJ34" s="2">
        <v>10</v>
      </c>
      <c r="AK34" s="2" t="s">
        <v>152</v>
      </c>
      <c r="AL34" s="2">
        <v>10</v>
      </c>
      <c r="AM34" s="2">
        <v>180</v>
      </c>
      <c r="AN34" s="2">
        <v>10</v>
      </c>
      <c r="AO34" s="2">
        <v>20</v>
      </c>
      <c r="AP34" s="2">
        <v>5</v>
      </c>
      <c r="AQ34" s="2">
        <v>10</v>
      </c>
      <c r="AR34" s="2">
        <v>0</v>
      </c>
    </row>
    <row r="35" spans="1:44" ht="30" x14ac:dyDescent="0.25">
      <c r="A35" s="2" t="s">
        <v>102</v>
      </c>
      <c r="B35" s="2" t="s">
        <v>101</v>
      </c>
      <c r="C35" s="2">
        <v>10</v>
      </c>
      <c r="D35" s="2">
        <v>20</v>
      </c>
      <c r="E35" s="2">
        <v>5</v>
      </c>
      <c r="F35" s="2" t="s">
        <v>31</v>
      </c>
      <c r="G35" s="2">
        <v>100</v>
      </c>
      <c r="H35" s="2">
        <v>39</v>
      </c>
      <c r="I35" s="2">
        <v>93300</v>
      </c>
      <c r="J35" s="2">
        <v>9700</v>
      </c>
      <c r="K35" s="2">
        <v>18660</v>
      </c>
      <c r="L35" s="2">
        <v>121660</v>
      </c>
      <c r="M35" s="2">
        <v>1.203505856283634</v>
      </c>
      <c r="N35" s="2" t="s">
        <v>31</v>
      </c>
      <c r="O35" s="2">
        <v>100</v>
      </c>
      <c r="P35" s="2">
        <v>39</v>
      </c>
      <c r="Q35" s="2">
        <v>93300</v>
      </c>
      <c r="R35" s="2">
        <v>9700</v>
      </c>
      <c r="S35" s="2">
        <v>18660</v>
      </c>
      <c r="T35" s="2">
        <v>121660</v>
      </c>
      <c r="U35" s="2">
        <v>1.203505856283634</v>
      </c>
      <c r="V35" s="2">
        <v>0</v>
      </c>
      <c r="W35" s="2">
        <v>625.82304526748976</v>
      </c>
      <c r="X35" s="2">
        <v>3.583333333333333</v>
      </c>
      <c r="Y35" s="2">
        <v>221.2911522633745</v>
      </c>
      <c r="Z35" s="2">
        <v>10.4</v>
      </c>
      <c r="AA35" s="2">
        <v>0.02</v>
      </c>
      <c r="AB35" s="2">
        <v>9.5513615282178457E-2</v>
      </c>
      <c r="AC35" s="2">
        <v>0</v>
      </c>
      <c r="AD35" s="2">
        <v>625.82304526748976</v>
      </c>
      <c r="AE35" s="2">
        <v>4.3149080093455066</v>
      </c>
      <c r="AF35" s="4">
        <v>0.53846153846153844</v>
      </c>
      <c r="AG35" s="2" t="s">
        <v>155</v>
      </c>
      <c r="AH35" s="2">
        <v>1</v>
      </c>
      <c r="AI35" s="2" t="s">
        <v>147</v>
      </c>
      <c r="AJ35" s="2">
        <v>10</v>
      </c>
      <c r="AK35" s="2" t="s">
        <v>152</v>
      </c>
      <c r="AL35" s="2">
        <v>10</v>
      </c>
      <c r="AM35" s="2">
        <v>180</v>
      </c>
      <c r="AN35" s="2">
        <v>10</v>
      </c>
      <c r="AO35" s="2">
        <v>20</v>
      </c>
      <c r="AP35" s="2">
        <v>5</v>
      </c>
      <c r="AQ35" s="2">
        <v>10</v>
      </c>
      <c r="AR35" s="2">
        <v>0</v>
      </c>
    </row>
    <row r="36" spans="1:44" ht="30" x14ac:dyDescent="0.25">
      <c r="A36" s="2" t="s">
        <v>104</v>
      </c>
      <c r="B36" s="2" t="s">
        <v>103</v>
      </c>
      <c r="C36" s="2">
        <v>10</v>
      </c>
      <c r="D36" s="2">
        <v>20</v>
      </c>
      <c r="E36" s="2">
        <v>5</v>
      </c>
      <c r="F36" s="2" t="s">
        <v>31</v>
      </c>
      <c r="G36" s="2">
        <v>100</v>
      </c>
      <c r="H36" s="2">
        <v>39</v>
      </c>
      <c r="I36" s="2">
        <v>93300</v>
      </c>
      <c r="J36" s="2">
        <v>9700</v>
      </c>
      <c r="K36" s="2">
        <v>18660</v>
      </c>
      <c r="L36" s="2">
        <v>121660</v>
      </c>
      <c r="M36" s="2">
        <v>1.203505856283634</v>
      </c>
      <c r="N36" s="2" t="s">
        <v>31</v>
      </c>
      <c r="O36" s="2">
        <v>100</v>
      </c>
      <c r="P36" s="2">
        <v>39</v>
      </c>
      <c r="Q36" s="2">
        <v>93300</v>
      </c>
      <c r="R36" s="2">
        <v>9700</v>
      </c>
      <c r="S36" s="2">
        <v>18660</v>
      </c>
      <c r="T36" s="2">
        <v>121660</v>
      </c>
      <c r="U36" s="2">
        <v>1.203505856283634</v>
      </c>
      <c r="V36" s="2">
        <v>0</v>
      </c>
      <c r="W36" s="2">
        <v>625.82304526748976</v>
      </c>
      <c r="X36" s="2">
        <v>3.583333333333333</v>
      </c>
      <c r="Y36" s="2">
        <v>221.2911522633745</v>
      </c>
      <c r="Z36" s="2">
        <v>10.4</v>
      </c>
      <c r="AA36" s="2">
        <v>0.02</v>
      </c>
      <c r="AB36" s="2">
        <v>9.5513615282178457E-2</v>
      </c>
      <c r="AC36" s="2">
        <v>0</v>
      </c>
      <c r="AD36" s="2">
        <v>625.82304526748976</v>
      </c>
      <c r="AE36" s="2">
        <v>4.3149080093455066</v>
      </c>
      <c r="AF36" s="4">
        <v>0.53846153846153844</v>
      </c>
      <c r="AG36" s="2" t="s">
        <v>155</v>
      </c>
      <c r="AH36" s="2">
        <v>1</v>
      </c>
      <c r="AI36" s="2" t="s">
        <v>147</v>
      </c>
      <c r="AJ36" s="2">
        <v>10</v>
      </c>
      <c r="AK36" s="2" t="s">
        <v>152</v>
      </c>
      <c r="AL36" s="2">
        <v>10</v>
      </c>
      <c r="AM36" s="2">
        <v>180</v>
      </c>
      <c r="AN36" s="2">
        <v>10</v>
      </c>
      <c r="AO36" s="2">
        <v>20</v>
      </c>
      <c r="AP36" s="2">
        <v>5</v>
      </c>
      <c r="AQ36" s="2">
        <v>10</v>
      </c>
      <c r="AR36" s="2">
        <v>0</v>
      </c>
    </row>
    <row r="37" spans="1:44" ht="30" x14ac:dyDescent="0.25">
      <c r="A37" s="2" t="s">
        <v>106</v>
      </c>
      <c r="B37" s="2" t="s">
        <v>105</v>
      </c>
      <c r="C37" s="2">
        <v>10</v>
      </c>
      <c r="D37" s="2">
        <v>20</v>
      </c>
      <c r="E37" s="2">
        <v>5</v>
      </c>
      <c r="F37" s="2" t="s">
        <v>31</v>
      </c>
      <c r="G37" s="2">
        <v>100</v>
      </c>
      <c r="H37" s="2">
        <v>39</v>
      </c>
      <c r="I37" s="2">
        <v>93300</v>
      </c>
      <c r="J37" s="2">
        <v>9700</v>
      </c>
      <c r="K37" s="2">
        <v>18660</v>
      </c>
      <c r="L37" s="2">
        <v>121660</v>
      </c>
      <c r="M37" s="2">
        <v>1.203505856283634</v>
      </c>
      <c r="N37" s="2" t="s">
        <v>31</v>
      </c>
      <c r="O37" s="2">
        <v>100</v>
      </c>
      <c r="P37" s="2">
        <v>39</v>
      </c>
      <c r="Q37" s="2">
        <v>93300</v>
      </c>
      <c r="R37" s="2">
        <v>9700</v>
      </c>
      <c r="S37" s="2">
        <v>18660</v>
      </c>
      <c r="T37" s="2">
        <v>121660</v>
      </c>
      <c r="U37" s="2">
        <v>1.203505856283634</v>
      </c>
      <c r="V37" s="2">
        <v>0</v>
      </c>
      <c r="W37" s="2">
        <v>625.82304526748976</v>
      </c>
      <c r="X37" s="2">
        <v>3.583333333333333</v>
      </c>
      <c r="Y37" s="2">
        <v>221.2911522633745</v>
      </c>
      <c r="Z37" s="2">
        <v>10.4</v>
      </c>
      <c r="AA37" s="2">
        <v>0.02</v>
      </c>
      <c r="AB37" s="2">
        <v>9.5513615282178457E-2</v>
      </c>
      <c r="AC37" s="2">
        <v>0</v>
      </c>
      <c r="AD37" s="2">
        <v>625.82304526748976</v>
      </c>
      <c r="AE37" s="2">
        <v>4.3149080093455066</v>
      </c>
      <c r="AF37" s="4">
        <v>0.53846153846153844</v>
      </c>
      <c r="AG37" s="2" t="s">
        <v>155</v>
      </c>
      <c r="AH37" s="2">
        <v>1</v>
      </c>
      <c r="AI37" s="2" t="s">
        <v>147</v>
      </c>
      <c r="AJ37" s="2">
        <v>10</v>
      </c>
      <c r="AK37" s="2" t="s">
        <v>152</v>
      </c>
      <c r="AL37" s="2">
        <v>10</v>
      </c>
      <c r="AM37" s="2">
        <v>180</v>
      </c>
      <c r="AN37" s="2">
        <v>10</v>
      </c>
      <c r="AO37" s="2">
        <v>20</v>
      </c>
      <c r="AP37" s="2">
        <v>5</v>
      </c>
      <c r="AQ37" s="2">
        <v>10</v>
      </c>
      <c r="AR37" s="2">
        <v>0</v>
      </c>
    </row>
    <row r="38" spans="1:44" ht="30" x14ac:dyDescent="0.25">
      <c r="A38" s="2" t="s">
        <v>108</v>
      </c>
      <c r="B38" s="2" t="s">
        <v>107</v>
      </c>
      <c r="C38" s="2">
        <v>10</v>
      </c>
      <c r="D38" s="2">
        <v>20</v>
      </c>
      <c r="E38" s="2">
        <v>5</v>
      </c>
      <c r="F38" s="2" t="s">
        <v>31</v>
      </c>
      <c r="G38" s="2">
        <v>100</v>
      </c>
      <c r="H38" s="2">
        <v>39</v>
      </c>
      <c r="I38" s="2">
        <v>93300</v>
      </c>
      <c r="J38" s="2">
        <v>9700</v>
      </c>
      <c r="K38" s="2">
        <v>18660</v>
      </c>
      <c r="L38" s="2">
        <v>121660</v>
      </c>
      <c r="M38" s="2">
        <v>1.203505856283634</v>
      </c>
      <c r="N38" s="2" t="s">
        <v>31</v>
      </c>
      <c r="O38" s="2">
        <v>100</v>
      </c>
      <c r="P38" s="2">
        <v>39</v>
      </c>
      <c r="Q38" s="2">
        <v>93300</v>
      </c>
      <c r="R38" s="2">
        <v>9700</v>
      </c>
      <c r="S38" s="2">
        <v>18660</v>
      </c>
      <c r="T38" s="2">
        <v>121660</v>
      </c>
      <c r="U38" s="2">
        <v>1.203505856283634</v>
      </c>
      <c r="V38" s="2">
        <v>0</v>
      </c>
      <c r="W38" s="2">
        <v>625.82304526748976</v>
      </c>
      <c r="X38" s="2">
        <v>3.583333333333333</v>
      </c>
      <c r="Y38" s="2">
        <v>221.2911522633745</v>
      </c>
      <c r="Z38" s="2">
        <v>10.4</v>
      </c>
      <c r="AA38" s="2">
        <v>0.02</v>
      </c>
      <c r="AB38" s="2">
        <v>9.5513615282178457E-2</v>
      </c>
      <c r="AC38" s="2">
        <v>0</v>
      </c>
      <c r="AD38" s="2">
        <v>625.82304526748976</v>
      </c>
      <c r="AE38" s="2">
        <v>4.3149080093455066</v>
      </c>
      <c r="AF38" s="4">
        <v>0.53846153846153844</v>
      </c>
      <c r="AG38" s="2" t="s">
        <v>155</v>
      </c>
      <c r="AH38" s="2">
        <v>1</v>
      </c>
      <c r="AI38" s="2" t="s">
        <v>147</v>
      </c>
      <c r="AJ38" s="2">
        <v>10</v>
      </c>
      <c r="AK38" s="2" t="s">
        <v>152</v>
      </c>
      <c r="AL38" s="2">
        <v>10</v>
      </c>
      <c r="AM38" s="2">
        <v>180</v>
      </c>
      <c r="AN38" s="2">
        <v>10</v>
      </c>
      <c r="AO38" s="2">
        <v>20</v>
      </c>
      <c r="AP38" s="2">
        <v>5</v>
      </c>
      <c r="AQ38" s="2">
        <v>10</v>
      </c>
      <c r="AR38" s="2">
        <v>0</v>
      </c>
    </row>
    <row r="39" spans="1:44" ht="30" x14ac:dyDescent="0.25">
      <c r="A39" s="2" t="s">
        <v>110</v>
      </c>
      <c r="B39" s="2" t="s">
        <v>109</v>
      </c>
      <c r="C39" s="2">
        <v>10</v>
      </c>
      <c r="D39" s="2">
        <v>20</v>
      </c>
      <c r="E39" s="2">
        <v>5</v>
      </c>
      <c r="F39" s="2" t="s">
        <v>31</v>
      </c>
      <c r="G39" s="2">
        <v>100</v>
      </c>
      <c r="H39" s="2">
        <v>39</v>
      </c>
      <c r="I39" s="2">
        <v>93300</v>
      </c>
      <c r="J39" s="2">
        <v>9700</v>
      </c>
      <c r="K39" s="2">
        <v>18660</v>
      </c>
      <c r="L39" s="2">
        <v>121660</v>
      </c>
      <c r="M39" s="2">
        <v>1.203505856283634</v>
      </c>
      <c r="N39" s="2" t="s">
        <v>31</v>
      </c>
      <c r="O39" s="2">
        <v>100</v>
      </c>
      <c r="P39" s="2">
        <v>39</v>
      </c>
      <c r="Q39" s="2">
        <v>93300</v>
      </c>
      <c r="R39" s="2">
        <v>9700</v>
      </c>
      <c r="S39" s="2">
        <v>18660</v>
      </c>
      <c r="T39" s="2">
        <v>121660</v>
      </c>
      <c r="U39" s="2">
        <v>1.203505856283634</v>
      </c>
      <c r="V39" s="2">
        <v>0</v>
      </c>
      <c r="W39" s="2">
        <v>625.82304526748976</v>
      </c>
      <c r="X39" s="2">
        <v>3.583333333333333</v>
      </c>
      <c r="Y39" s="2">
        <v>221.2911522633745</v>
      </c>
      <c r="Z39" s="2">
        <v>10.4</v>
      </c>
      <c r="AA39" s="2">
        <v>0.02</v>
      </c>
      <c r="AB39" s="2">
        <v>9.5513615282178457E-2</v>
      </c>
      <c r="AC39" s="2">
        <v>0</v>
      </c>
      <c r="AD39" s="2">
        <v>625.82304526748976</v>
      </c>
      <c r="AE39" s="2">
        <v>4.3149080093455066</v>
      </c>
      <c r="AF39" s="4">
        <v>0.53846153846153844</v>
      </c>
      <c r="AG39" s="2" t="s">
        <v>155</v>
      </c>
      <c r="AH39" s="2">
        <v>1</v>
      </c>
      <c r="AI39" s="2" t="s">
        <v>147</v>
      </c>
      <c r="AJ39" s="2">
        <v>10</v>
      </c>
      <c r="AK39" s="2" t="s">
        <v>152</v>
      </c>
      <c r="AL39" s="2">
        <v>10</v>
      </c>
      <c r="AM39" s="2">
        <v>180</v>
      </c>
      <c r="AN39" s="2">
        <v>10</v>
      </c>
      <c r="AO39" s="2">
        <v>20</v>
      </c>
      <c r="AP39" s="2">
        <v>5</v>
      </c>
      <c r="AQ39" s="2">
        <v>10</v>
      </c>
      <c r="AR39" s="2">
        <v>0</v>
      </c>
    </row>
    <row r="40" spans="1:44" ht="30" x14ac:dyDescent="0.25">
      <c r="A40" s="2" t="s">
        <v>112</v>
      </c>
      <c r="B40" s="2" t="s">
        <v>111</v>
      </c>
      <c r="C40" s="2">
        <v>10</v>
      </c>
      <c r="D40" s="2">
        <v>20</v>
      </c>
      <c r="E40" s="2">
        <v>5</v>
      </c>
      <c r="F40" s="2" t="s">
        <v>31</v>
      </c>
      <c r="G40" s="2">
        <v>100</v>
      </c>
      <c r="H40" s="2">
        <v>39</v>
      </c>
      <c r="I40" s="2">
        <v>93300</v>
      </c>
      <c r="J40" s="2">
        <v>9700</v>
      </c>
      <c r="K40" s="2">
        <v>18660</v>
      </c>
      <c r="L40" s="2">
        <v>121660</v>
      </c>
      <c r="M40" s="2">
        <v>1.203505856283634</v>
      </c>
      <c r="N40" s="2" t="s">
        <v>31</v>
      </c>
      <c r="O40" s="2">
        <v>100</v>
      </c>
      <c r="P40" s="2">
        <v>39</v>
      </c>
      <c r="Q40" s="2">
        <v>93300</v>
      </c>
      <c r="R40" s="2">
        <v>9700</v>
      </c>
      <c r="S40" s="2">
        <v>18660</v>
      </c>
      <c r="T40" s="2">
        <v>121660</v>
      </c>
      <c r="U40" s="2">
        <v>1.203505856283634</v>
      </c>
      <c r="V40" s="2">
        <v>0</v>
      </c>
      <c r="W40" s="2">
        <v>625.82304526748976</v>
      </c>
      <c r="X40" s="2">
        <v>3.583333333333333</v>
      </c>
      <c r="Y40" s="2">
        <v>221.2911522633745</v>
      </c>
      <c r="Z40" s="2">
        <v>10.4</v>
      </c>
      <c r="AA40" s="2">
        <v>0.02</v>
      </c>
      <c r="AB40" s="2">
        <v>9.5513615282178457E-2</v>
      </c>
      <c r="AC40" s="2">
        <v>0</v>
      </c>
      <c r="AD40" s="2">
        <v>625.82304526748976</v>
      </c>
      <c r="AE40" s="2">
        <v>4.3149080093455066</v>
      </c>
      <c r="AF40" s="4">
        <v>0.53846153846153844</v>
      </c>
      <c r="AG40" s="2" t="s">
        <v>155</v>
      </c>
      <c r="AH40" s="2">
        <v>1</v>
      </c>
      <c r="AI40" s="2" t="s">
        <v>147</v>
      </c>
      <c r="AJ40" s="2">
        <v>10</v>
      </c>
      <c r="AK40" s="2" t="s">
        <v>152</v>
      </c>
      <c r="AL40" s="2">
        <v>10</v>
      </c>
      <c r="AM40" s="2">
        <v>180</v>
      </c>
      <c r="AN40" s="2">
        <v>10</v>
      </c>
      <c r="AO40" s="2">
        <v>20</v>
      </c>
      <c r="AP40" s="2">
        <v>5</v>
      </c>
      <c r="AQ40" s="2">
        <v>10</v>
      </c>
      <c r="AR40" s="2">
        <v>0</v>
      </c>
    </row>
    <row r="41" spans="1:44" ht="30" x14ac:dyDescent="0.25">
      <c r="A41" s="2" t="s">
        <v>114</v>
      </c>
      <c r="B41" s="2" t="s">
        <v>113</v>
      </c>
      <c r="C41" s="2">
        <v>25</v>
      </c>
      <c r="D41" s="2">
        <v>25</v>
      </c>
      <c r="E41" s="2">
        <v>25</v>
      </c>
      <c r="F41" s="2" t="s">
        <v>78</v>
      </c>
      <c r="G41" s="2">
        <v>100</v>
      </c>
      <c r="H41" s="2">
        <v>39</v>
      </c>
      <c r="I41" s="2">
        <v>66800</v>
      </c>
      <c r="J41" s="2">
        <v>9700</v>
      </c>
      <c r="K41" s="2">
        <v>13360</v>
      </c>
      <c r="L41" s="2">
        <v>89860</v>
      </c>
      <c r="M41" s="2">
        <v>0.8889284583729028</v>
      </c>
      <c r="N41" s="2" t="s">
        <v>31</v>
      </c>
      <c r="O41" s="2">
        <v>100</v>
      </c>
      <c r="P41" s="2">
        <v>39</v>
      </c>
      <c r="Q41" s="2">
        <v>93300</v>
      </c>
      <c r="R41" s="2">
        <v>9700</v>
      </c>
      <c r="S41" s="2">
        <v>18660</v>
      </c>
      <c r="T41" s="2">
        <v>121660</v>
      </c>
      <c r="U41" s="2">
        <v>1.203505856283634</v>
      </c>
      <c r="V41" s="2">
        <v>-35</v>
      </c>
      <c r="W41" s="2">
        <v>213.34283000949671</v>
      </c>
      <c r="X41" s="2">
        <v>2.166666666666667</v>
      </c>
      <c r="Y41" s="2">
        <v>133.51436372269711</v>
      </c>
      <c r="Z41" s="2">
        <v>2</v>
      </c>
      <c r="AA41" s="2">
        <v>0.02</v>
      </c>
      <c r="AB41" s="2">
        <v>1.8368002938880471E-2</v>
      </c>
      <c r="AC41" s="2">
        <v>2.333333333333333</v>
      </c>
      <c r="AD41" s="2">
        <v>213.34283000949671</v>
      </c>
      <c r="AE41" s="2">
        <v>7.5809165827881237</v>
      </c>
      <c r="AF41" s="4">
        <v>1.538461538461539</v>
      </c>
      <c r="AG41" s="2" t="s">
        <v>155</v>
      </c>
      <c r="AH41" s="2">
        <v>4</v>
      </c>
      <c r="AI41" s="2" t="s">
        <v>149</v>
      </c>
      <c r="AJ41" s="2">
        <v>25</v>
      </c>
      <c r="AK41" s="2" t="s">
        <v>152</v>
      </c>
      <c r="AL41" s="2">
        <v>60</v>
      </c>
      <c r="AM41" s="2">
        <v>55</v>
      </c>
      <c r="AN41" s="2">
        <v>25</v>
      </c>
      <c r="AO41" s="2">
        <v>25</v>
      </c>
      <c r="AP41" s="2">
        <v>25</v>
      </c>
      <c r="AQ41" s="2">
        <v>5</v>
      </c>
      <c r="AR41" s="2">
        <v>20</v>
      </c>
    </row>
    <row r="42" spans="1:44" ht="30" x14ac:dyDescent="0.25">
      <c r="A42" s="2" t="s">
        <v>116</v>
      </c>
      <c r="B42" s="2" t="s">
        <v>115</v>
      </c>
      <c r="C42" s="2">
        <v>22</v>
      </c>
      <c r="D42" s="2">
        <v>22</v>
      </c>
      <c r="E42" s="2">
        <v>22</v>
      </c>
      <c r="F42" s="2" t="s">
        <v>78</v>
      </c>
      <c r="G42" s="2">
        <v>100</v>
      </c>
      <c r="H42" s="2">
        <v>39</v>
      </c>
      <c r="I42" s="2">
        <v>66800</v>
      </c>
      <c r="J42" s="2">
        <v>9700</v>
      </c>
      <c r="K42" s="2">
        <v>13360</v>
      </c>
      <c r="L42" s="2">
        <v>89860</v>
      </c>
      <c r="M42" s="2">
        <v>0.8889284583729028</v>
      </c>
      <c r="N42" s="2" t="s">
        <v>31</v>
      </c>
      <c r="O42" s="2">
        <v>100</v>
      </c>
      <c r="P42" s="2">
        <v>39</v>
      </c>
      <c r="Q42" s="2">
        <v>93300</v>
      </c>
      <c r="R42" s="2">
        <v>9700</v>
      </c>
      <c r="S42" s="2">
        <v>18660</v>
      </c>
      <c r="T42" s="2">
        <v>121660</v>
      </c>
      <c r="U42" s="2">
        <v>1.203505856283634</v>
      </c>
      <c r="V42" s="2">
        <v>-38</v>
      </c>
      <c r="W42" s="2">
        <v>213.34283000949671</v>
      </c>
      <c r="X42" s="2">
        <v>2.0666666666666669</v>
      </c>
      <c r="Y42" s="2">
        <v>127.2370607787274</v>
      </c>
      <c r="Z42" s="2">
        <v>1.76</v>
      </c>
      <c r="AA42" s="2">
        <v>0.02</v>
      </c>
      <c r="AB42" s="2">
        <v>1.6163842586214811E-2</v>
      </c>
      <c r="AC42" s="2">
        <v>2.5333333333333332</v>
      </c>
      <c r="AD42" s="2">
        <v>213.34283000949671</v>
      </c>
      <c r="AE42" s="2">
        <v>7.2162978880479036</v>
      </c>
      <c r="AF42" s="4">
        <v>1.538461538461539</v>
      </c>
      <c r="AG42" s="2" t="s">
        <v>155</v>
      </c>
      <c r="AH42" s="2">
        <v>4</v>
      </c>
      <c r="AI42" s="2" t="s">
        <v>149</v>
      </c>
      <c r="AJ42" s="2">
        <v>22</v>
      </c>
      <c r="AK42" s="2" t="s">
        <v>152</v>
      </c>
      <c r="AL42" s="2">
        <v>60</v>
      </c>
      <c r="AM42" s="2">
        <v>55</v>
      </c>
      <c r="AN42" s="2">
        <v>22</v>
      </c>
      <c r="AO42" s="2">
        <v>22</v>
      </c>
      <c r="AP42" s="2">
        <v>22</v>
      </c>
      <c r="AQ42" s="2">
        <v>5</v>
      </c>
      <c r="AR42" s="2">
        <v>20</v>
      </c>
    </row>
    <row r="43" spans="1:44" x14ac:dyDescent="0.25">
      <c r="A43" s="2" t="s">
        <v>118</v>
      </c>
      <c r="B43" s="2" t="s">
        <v>117</v>
      </c>
      <c r="C43" s="2">
        <v>30</v>
      </c>
      <c r="D43" s="2">
        <v>30</v>
      </c>
      <c r="E43" s="2">
        <v>30</v>
      </c>
      <c r="F43" s="2" t="s">
        <v>78</v>
      </c>
      <c r="G43" s="2">
        <v>100</v>
      </c>
      <c r="H43" s="2">
        <v>39</v>
      </c>
      <c r="I43" s="2">
        <v>66800</v>
      </c>
      <c r="J43" s="2">
        <v>9700</v>
      </c>
      <c r="K43" s="2">
        <v>13360</v>
      </c>
      <c r="L43" s="2">
        <v>89860</v>
      </c>
      <c r="M43" s="2">
        <v>0.8889284583729028</v>
      </c>
      <c r="N43" s="2" t="s">
        <v>31</v>
      </c>
      <c r="O43" s="2">
        <v>100</v>
      </c>
      <c r="P43" s="2">
        <v>39</v>
      </c>
      <c r="Q43" s="2">
        <v>93300</v>
      </c>
      <c r="R43" s="2">
        <v>9700</v>
      </c>
      <c r="S43" s="2">
        <v>18660</v>
      </c>
      <c r="T43" s="2">
        <v>121660</v>
      </c>
      <c r="U43" s="2">
        <v>1.203505856283634</v>
      </c>
      <c r="V43" s="2">
        <v>-90</v>
      </c>
      <c r="W43" s="2">
        <v>426.68566001899342</v>
      </c>
      <c r="X43" s="2">
        <v>2.333333333333333</v>
      </c>
      <c r="Y43" s="2">
        <v>143.97653529597969</v>
      </c>
      <c r="Z43" s="2">
        <v>2.4</v>
      </c>
      <c r="AA43" s="2">
        <v>0.02</v>
      </c>
      <c r="AB43" s="2">
        <v>2.2041603526656559E-2</v>
      </c>
      <c r="AC43" s="2">
        <v>6</v>
      </c>
      <c r="AD43" s="2">
        <v>426.68566001899342</v>
      </c>
      <c r="AE43" s="2">
        <v>4.0720641453553128</v>
      </c>
      <c r="AF43" s="4">
        <v>1.538461538461539</v>
      </c>
      <c r="AG43" s="2" t="s">
        <v>155</v>
      </c>
      <c r="AH43" s="2">
        <v>4</v>
      </c>
      <c r="AI43" s="2" t="s">
        <v>149</v>
      </c>
      <c r="AJ43" s="2">
        <v>30</v>
      </c>
      <c r="AK43" s="2" t="s">
        <v>152</v>
      </c>
      <c r="AL43" s="2">
        <v>120</v>
      </c>
      <c r="AM43" s="2">
        <v>55</v>
      </c>
      <c r="AN43" s="2">
        <v>30</v>
      </c>
      <c r="AO43" s="2">
        <v>30</v>
      </c>
      <c r="AP43" s="2">
        <v>30</v>
      </c>
      <c r="AQ43" s="2">
        <v>5</v>
      </c>
      <c r="AR43" s="2">
        <v>20</v>
      </c>
    </row>
    <row r="44" spans="1:44" x14ac:dyDescent="0.25">
      <c r="A44" s="2" t="s">
        <v>120</v>
      </c>
      <c r="B44" s="2" t="s">
        <v>119</v>
      </c>
      <c r="C44" s="2">
        <v>25</v>
      </c>
      <c r="D44" s="2">
        <v>25</v>
      </c>
      <c r="E44" s="2">
        <v>25</v>
      </c>
      <c r="F44" s="2" t="s">
        <v>78</v>
      </c>
      <c r="G44" s="2">
        <v>100</v>
      </c>
      <c r="H44" s="2">
        <v>39</v>
      </c>
      <c r="I44" s="2">
        <v>66800</v>
      </c>
      <c r="J44" s="2">
        <v>9700</v>
      </c>
      <c r="K44" s="2">
        <v>13360</v>
      </c>
      <c r="L44" s="2">
        <v>89860</v>
      </c>
      <c r="M44" s="2">
        <v>0.8889284583729028</v>
      </c>
      <c r="N44" s="2" t="s">
        <v>31</v>
      </c>
      <c r="O44" s="2">
        <v>100</v>
      </c>
      <c r="P44" s="2">
        <v>39</v>
      </c>
      <c r="Q44" s="2">
        <v>93300</v>
      </c>
      <c r="R44" s="2">
        <v>9700</v>
      </c>
      <c r="S44" s="2">
        <v>18660</v>
      </c>
      <c r="T44" s="2">
        <v>121660</v>
      </c>
      <c r="U44" s="2">
        <v>1.203505856283634</v>
      </c>
      <c r="V44" s="2">
        <v>-70</v>
      </c>
      <c r="W44" s="2">
        <v>337.79281418170308</v>
      </c>
      <c r="X44" s="2">
        <v>2.166666666666667</v>
      </c>
      <c r="Y44" s="2">
        <v>133.51436372269711</v>
      </c>
      <c r="Z44" s="2">
        <v>2</v>
      </c>
      <c r="AA44" s="2">
        <v>0.02</v>
      </c>
      <c r="AB44" s="2">
        <v>1.8368002938880471E-2</v>
      </c>
      <c r="AC44" s="2">
        <v>4.666666666666667</v>
      </c>
      <c r="AD44" s="2">
        <v>337.79281418170308</v>
      </c>
      <c r="AE44" s="2">
        <v>4.7713122407836952</v>
      </c>
      <c r="AF44" s="4">
        <v>1.538461538461539</v>
      </c>
      <c r="AG44" s="2" t="s">
        <v>155</v>
      </c>
      <c r="AH44" s="2">
        <v>4</v>
      </c>
      <c r="AI44" s="2" t="s">
        <v>149</v>
      </c>
      <c r="AJ44" s="2">
        <v>25</v>
      </c>
      <c r="AK44" s="2" t="s">
        <v>152</v>
      </c>
      <c r="AL44" s="2">
        <v>95</v>
      </c>
      <c r="AM44" s="2">
        <v>55</v>
      </c>
      <c r="AN44" s="2">
        <v>25</v>
      </c>
      <c r="AO44" s="2">
        <v>25</v>
      </c>
      <c r="AP44" s="2">
        <v>25</v>
      </c>
      <c r="AQ44" s="2">
        <v>5</v>
      </c>
      <c r="AR44" s="2">
        <v>20</v>
      </c>
    </row>
    <row r="45" spans="1:44" ht="30" x14ac:dyDescent="0.25">
      <c r="A45" s="2" t="s">
        <v>122</v>
      </c>
      <c r="B45" s="2" t="s">
        <v>121</v>
      </c>
      <c r="C45" s="2">
        <v>25</v>
      </c>
      <c r="D45" s="2">
        <v>25</v>
      </c>
      <c r="E45" s="2">
        <v>25</v>
      </c>
      <c r="F45" s="2" t="s">
        <v>78</v>
      </c>
      <c r="G45" s="2">
        <v>100</v>
      </c>
      <c r="H45" s="2">
        <v>39</v>
      </c>
      <c r="I45" s="2">
        <v>66800</v>
      </c>
      <c r="J45" s="2">
        <v>9700</v>
      </c>
      <c r="K45" s="2">
        <v>13360</v>
      </c>
      <c r="L45" s="2">
        <v>89860</v>
      </c>
      <c r="M45" s="2">
        <v>0.8889284583729028</v>
      </c>
      <c r="N45" s="2" t="s">
        <v>31</v>
      </c>
      <c r="O45" s="2">
        <v>100</v>
      </c>
      <c r="P45" s="2">
        <v>39</v>
      </c>
      <c r="Q45" s="2">
        <v>93300</v>
      </c>
      <c r="R45" s="2">
        <v>9700</v>
      </c>
      <c r="S45" s="2">
        <v>18660</v>
      </c>
      <c r="T45" s="2">
        <v>121660</v>
      </c>
      <c r="U45" s="2">
        <v>1.203505856283634</v>
      </c>
      <c r="V45" s="2">
        <v>-70</v>
      </c>
      <c r="W45" s="2">
        <v>337.79281418170308</v>
      </c>
      <c r="X45" s="2">
        <v>2.166666666666667</v>
      </c>
      <c r="Y45" s="2">
        <v>133.51436372269711</v>
      </c>
      <c r="Z45" s="2">
        <v>2</v>
      </c>
      <c r="AA45" s="2">
        <v>0.02</v>
      </c>
      <c r="AB45" s="2">
        <v>1.8368002938880471E-2</v>
      </c>
      <c r="AC45" s="2">
        <v>4.666666666666667</v>
      </c>
      <c r="AD45" s="2">
        <v>337.79281418170308</v>
      </c>
      <c r="AE45" s="2">
        <v>4.7713122407836952</v>
      </c>
      <c r="AF45" s="4">
        <v>1.538461538461539</v>
      </c>
      <c r="AG45" s="2" t="s">
        <v>155</v>
      </c>
      <c r="AH45" s="2">
        <v>4</v>
      </c>
      <c r="AI45" s="2" t="s">
        <v>149</v>
      </c>
      <c r="AJ45" s="2">
        <v>25</v>
      </c>
      <c r="AK45" s="2" t="s">
        <v>152</v>
      </c>
      <c r="AL45" s="2">
        <v>95</v>
      </c>
      <c r="AM45" s="2">
        <v>55</v>
      </c>
      <c r="AN45" s="2">
        <v>25</v>
      </c>
      <c r="AO45" s="2">
        <v>25</v>
      </c>
      <c r="AP45" s="2">
        <v>25</v>
      </c>
      <c r="AQ45" s="2">
        <v>5</v>
      </c>
      <c r="AR45" s="2">
        <v>20</v>
      </c>
    </row>
  </sheetData>
  <phoneticPr fontId="3" type="noConversion"/>
  <pageMargins left="0.75" right="0.75" top="1" bottom="1" header="0.5" footer="0.5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E68F6A-3F86-4BB8-BF2A-2D9078B6CA02}">
  <dimension ref="A1:O99"/>
  <sheetViews>
    <sheetView zoomScale="85" zoomScaleNormal="85" workbookViewId="0">
      <selection activeCell="D69" sqref="D69"/>
    </sheetView>
  </sheetViews>
  <sheetFormatPr baseColWidth="10" defaultColWidth="18.5703125" defaultRowHeight="15" x14ac:dyDescent="0.25"/>
  <cols>
    <col min="1" max="1" width="21.7109375" style="16" customWidth="1"/>
    <col min="2" max="3" width="18.28515625" style="16" customWidth="1"/>
    <col min="4" max="5" width="18.5703125" style="16"/>
    <col min="6" max="7" width="22.28515625" style="16" customWidth="1"/>
    <col min="8" max="8" width="2" style="24" customWidth="1"/>
    <col min="9" max="9" width="42" style="16" customWidth="1"/>
    <col min="10" max="11" width="0" style="16" hidden="1" customWidth="1"/>
    <col min="12" max="12" width="18.5703125" style="16"/>
    <col min="13" max="13" width="1.85546875" style="24" customWidth="1"/>
    <col min="14" max="14" width="41" style="16" customWidth="1"/>
    <col min="15" max="16384" width="18.5703125" style="16"/>
  </cols>
  <sheetData>
    <row r="1" spans="1:15" s="8" customFormat="1" ht="75" x14ac:dyDescent="0.25">
      <c r="A1" s="6" t="s">
        <v>164</v>
      </c>
      <c r="B1" s="6" t="s">
        <v>165</v>
      </c>
      <c r="C1" s="6" t="s">
        <v>166</v>
      </c>
      <c r="D1" s="6" t="s">
        <v>167</v>
      </c>
      <c r="E1" s="6" t="s">
        <v>168</v>
      </c>
      <c r="F1" s="6"/>
      <c r="G1" s="6"/>
      <c r="H1" s="7"/>
      <c r="J1" s="9" t="s">
        <v>169</v>
      </c>
      <c r="L1" s="9" t="s">
        <v>169</v>
      </c>
      <c r="M1" s="10"/>
      <c r="O1" s="9" t="s">
        <v>170</v>
      </c>
    </row>
    <row r="2" spans="1:15" s="11" customFormat="1" x14ac:dyDescent="0.25">
      <c r="A2" s="11" t="s">
        <v>171</v>
      </c>
      <c r="B2" s="11" t="s">
        <v>172</v>
      </c>
      <c r="C2" s="11" t="s">
        <v>173</v>
      </c>
      <c r="D2" s="11" t="s">
        <v>174</v>
      </c>
      <c r="E2" s="11" t="s">
        <v>174</v>
      </c>
      <c r="H2" s="12"/>
      <c r="J2" s="13" t="s">
        <v>175</v>
      </c>
      <c r="K2" s="13"/>
      <c r="L2" s="11" t="s">
        <v>175</v>
      </c>
      <c r="M2" s="12"/>
      <c r="O2" s="11" t="s">
        <v>176</v>
      </c>
    </row>
    <row r="3" spans="1:15" s="11" customFormat="1" ht="30" x14ac:dyDescent="0.25">
      <c r="A3" s="14">
        <v>9700</v>
      </c>
      <c r="B3" s="15" t="s">
        <v>177</v>
      </c>
      <c r="C3" s="15" t="s">
        <v>178</v>
      </c>
      <c r="D3" s="16">
        <v>39</v>
      </c>
      <c r="E3" s="16">
        <v>1590</v>
      </c>
      <c r="F3" s="16"/>
      <c r="G3" s="16"/>
      <c r="H3" s="17"/>
      <c r="J3" s="13" t="s">
        <v>179</v>
      </c>
      <c r="K3" s="13"/>
      <c r="L3" s="11" t="s">
        <v>180</v>
      </c>
      <c r="M3" s="12"/>
      <c r="O3" s="11" t="s">
        <v>180</v>
      </c>
    </row>
    <row r="4" spans="1:15" s="8" customFormat="1" ht="60" x14ac:dyDescent="0.25">
      <c r="A4" s="18"/>
      <c r="B4" s="18"/>
      <c r="C4" s="18"/>
      <c r="D4" s="16">
        <v>40</v>
      </c>
      <c r="E4" s="16">
        <v>1631</v>
      </c>
      <c r="F4" s="16"/>
      <c r="G4" s="16"/>
      <c r="H4" s="10"/>
      <c r="J4" s="19" t="s">
        <v>181</v>
      </c>
      <c r="K4" s="19" t="s">
        <v>182</v>
      </c>
      <c r="L4" s="8" t="s">
        <v>183</v>
      </c>
      <c r="M4" s="10"/>
      <c r="O4" s="8" t="s">
        <v>184</v>
      </c>
    </row>
    <row r="5" spans="1:15" s="23" customFormat="1" x14ac:dyDescent="0.25">
      <c r="A5" s="20"/>
      <c r="B5" s="20"/>
      <c r="C5" s="20"/>
      <c r="D5" s="16">
        <v>41</v>
      </c>
      <c r="E5" s="21">
        <v>1671</v>
      </c>
      <c r="F5" s="21"/>
      <c r="G5" s="21"/>
      <c r="H5" s="22"/>
      <c r="J5" s="13" t="s">
        <v>185</v>
      </c>
      <c r="K5" s="13" t="s">
        <v>186</v>
      </c>
      <c r="L5" s="23" t="s">
        <v>185</v>
      </c>
      <c r="M5" s="22"/>
    </row>
    <row r="6" spans="1:15" x14ac:dyDescent="0.25">
      <c r="D6" s="16">
        <v>42</v>
      </c>
      <c r="E6" s="21">
        <v>1712</v>
      </c>
      <c r="F6" s="21"/>
      <c r="G6" s="21"/>
      <c r="J6" s="25"/>
      <c r="K6" s="25"/>
    </row>
    <row r="7" spans="1:15" s="24" customFormat="1" ht="9" customHeight="1" x14ac:dyDescent="0.25">
      <c r="E7" s="26"/>
      <c r="F7" s="26"/>
      <c r="G7" s="26"/>
      <c r="J7" s="27"/>
      <c r="K7" s="27"/>
    </row>
    <row r="8" spans="1:15" x14ac:dyDescent="0.25">
      <c r="A8" s="28" t="s">
        <v>187</v>
      </c>
      <c r="D8"/>
      <c r="E8"/>
      <c r="F8"/>
      <c r="G8"/>
      <c r="I8" s="29" t="s">
        <v>188</v>
      </c>
      <c r="J8" s="25"/>
      <c r="K8" s="25"/>
      <c r="L8" s="21">
        <v>54100</v>
      </c>
      <c r="M8" s="26"/>
      <c r="N8" s="30" t="s">
        <v>189</v>
      </c>
      <c r="O8" s="21">
        <v>62300</v>
      </c>
    </row>
    <row r="9" spans="1:15" x14ac:dyDescent="0.25">
      <c r="A9" s="31" t="s">
        <v>190</v>
      </c>
      <c r="B9" s="31" t="s">
        <v>183</v>
      </c>
      <c r="C9" s="31" t="s">
        <v>191</v>
      </c>
      <c r="D9" s="31" t="s">
        <v>192</v>
      </c>
      <c r="E9" s="31" t="s">
        <v>193</v>
      </c>
      <c r="F9" s="31" t="s">
        <v>194</v>
      </c>
      <c r="G9" s="31" t="s">
        <v>195</v>
      </c>
      <c r="I9" s="29" t="s">
        <v>196</v>
      </c>
      <c r="J9" s="25"/>
      <c r="K9" s="25"/>
      <c r="L9" s="21">
        <v>56800</v>
      </c>
      <c r="M9" s="26"/>
      <c r="N9" s="30" t="s">
        <v>197</v>
      </c>
      <c r="O9" s="21">
        <v>69500</v>
      </c>
    </row>
    <row r="10" spans="1:15" x14ac:dyDescent="0.25">
      <c r="A10" s="29" t="s">
        <v>188</v>
      </c>
      <c r="B10" s="21">
        <v>54100</v>
      </c>
      <c r="C10" s="14">
        <v>9700</v>
      </c>
      <c r="D10" s="21">
        <f>B10*0.2</f>
        <v>10820</v>
      </c>
      <c r="E10" s="21">
        <f>SUM(B10:D10)</f>
        <v>74620</v>
      </c>
      <c r="F10" s="21">
        <v>5</v>
      </c>
      <c r="G10" s="21">
        <v>1</v>
      </c>
      <c r="I10" s="29" t="s">
        <v>198</v>
      </c>
      <c r="J10" s="25"/>
      <c r="K10" s="25"/>
      <c r="L10" s="21">
        <v>63700</v>
      </c>
      <c r="M10" s="26"/>
      <c r="N10" s="30" t="s">
        <v>199</v>
      </c>
      <c r="O10" s="21">
        <v>79200</v>
      </c>
    </row>
    <row r="11" spans="1:15" x14ac:dyDescent="0.25">
      <c r="A11" s="29" t="s">
        <v>196</v>
      </c>
      <c r="B11" s="21">
        <v>56800</v>
      </c>
      <c r="C11" s="14">
        <v>9700</v>
      </c>
      <c r="D11" s="21">
        <f t="shared" ref="D11:D52" si="0">B11*0.2</f>
        <v>11360</v>
      </c>
      <c r="E11" s="21">
        <f t="shared" ref="E11:E52" si="1">SUM(B11:D11)</f>
        <v>77860</v>
      </c>
      <c r="F11" s="21">
        <v>10</v>
      </c>
      <c r="G11" s="21">
        <v>2</v>
      </c>
      <c r="I11" s="29" t="s">
        <v>200</v>
      </c>
      <c r="J11" s="25"/>
      <c r="K11" s="25"/>
      <c r="L11" s="21">
        <v>64800</v>
      </c>
      <c r="M11" s="26"/>
      <c r="N11" s="30" t="s">
        <v>201</v>
      </c>
      <c r="O11" s="21">
        <v>82900</v>
      </c>
    </row>
    <row r="12" spans="1:15" x14ac:dyDescent="0.25">
      <c r="A12" s="29" t="s">
        <v>198</v>
      </c>
      <c r="B12" s="21">
        <v>63700</v>
      </c>
      <c r="C12" s="14">
        <v>9700</v>
      </c>
      <c r="D12" s="21">
        <f t="shared" si="0"/>
        <v>12740</v>
      </c>
      <c r="E12" s="21">
        <f t="shared" si="1"/>
        <v>86140</v>
      </c>
      <c r="F12" s="21">
        <v>15</v>
      </c>
      <c r="G12" s="21">
        <v>3</v>
      </c>
      <c r="I12" s="29" t="s">
        <v>202</v>
      </c>
      <c r="J12" s="25"/>
      <c r="K12" s="25"/>
      <c r="L12" s="21">
        <v>63600</v>
      </c>
      <c r="M12" s="26"/>
      <c r="N12" s="30" t="s">
        <v>203</v>
      </c>
      <c r="O12" s="21">
        <v>92300</v>
      </c>
    </row>
    <row r="13" spans="1:15" x14ac:dyDescent="0.25">
      <c r="A13" s="29" t="s">
        <v>200</v>
      </c>
      <c r="B13" s="21">
        <v>64800</v>
      </c>
      <c r="C13" s="14">
        <v>9700</v>
      </c>
      <c r="D13" s="21">
        <f t="shared" si="0"/>
        <v>12960</v>
      </c>
      <c r="E13" s="21">
        <f t="shared" si="1"/>
        <v>87460</v>
      </c>
      <c r="F13" s="21">
        <v>20</v>
      </c>
      <c r="G13" s="21">
        <v>4</v>
      </c>
      <c r="I13" s="29" t="s">
        <v>95</v>
      </c>
      <c r="J13" s="32">
        <v>59500</v>
      </c>
      <c r="K13" s="32">
        <v>59500</v>
      </c>
      <c r="L13" s="21">
        <v>63700</v>
      </c>
      <c r="M13" s="26"/>
      <c r="N13" s="30" t="s">
        <v>87</v>
      </c>
      <c r="O13" s="21">
        <v>68700</v>
      </c>
    </row>
    <row r="14" spans="1:15" x14ac:dyDescent="0.25">
      <c r="A14" s="29" t="s">
        <v>202</v>
      </c>
      <c r="B14" s="21">
        <v>63600</v>
      </c>
      <c r="C14" s="14">
        <v>9700</v>
      </c>
      <c r="D14" s="21">
        <f t="shared" si="0"/>
        <v>12720</v>
      </c>
      <c r="E14" s="21">
        <f t="shared" si="1"/>
        <v>86020</v>
      </c>
      <c r="F14" s="21">
        <v>25</v>
      </c>
      <c r="G14" s="21">
        <v>5</v>
      </c>
      <c r="I14" s="29" t="s">
        <v>78</v>
      </c>
      <c r="J14" s="32">
        <v>65100</v>
      </c>
      <c r="K14" s="32">
        <v>63800</v>
      </c>
      <c r="L14" s="21">
        <v>66800</v>
      </c>
      <c r="M14" s="26"/>
      <c r="N14" s="30" t="s">
        <v>204</v>
      </c>
      <c r="O14" s="21">
        <v>85700</v>
      </c>
    </row>
    <row r="15" spans="1:15" x14ac:dyDescent="0.25">
      <c r="A15" s="29" t="s">
        <v>95</v>
      </c>
      <c r="B15" s="21">
        <v>63700</v>
      </c>
      <c r="C15" s="14">
        <v>9700</v>
      </c>
      <c r="D15" s="21">
        <f t="shared" si="0"/>
        <v>12740</v>
      </c>
      <c r="E15" s="21">
        <f t="shared" si="1"/>
        <v>86140</v>
      </c>
      <c r="F15" s="21">
        <v>30</v>
      </c>
      <c r="G15" s="21">
        <v>6</v>
      </c>
      <c r="I15" s="29" t="s">
        <v>92</v>
      </c>
      <c r="J15" s="25"/>
      <c r="K15" s="25"/>
      <c r="L15" s="21">
        <v>74300</v>
      </c>
      <c r="M15" s="26"/>
      <c r="N15" s="30" t="s">
        <v>205</v>
      </c>
      <c r="O15" s="21">
        <v>97700</v>
      </c>
    </row>
    <row r="16" spans="1:15" x14ac:dyDescent="0.25">
      <c r="A16" s="29" t="s">
        <v>78</v>
      </c>
      <c r="B16" s="21">
        <v>66800</v>
      </c>
      <c r="C16" s="14">
        <v>9700</v>
      </c>
      <c r="D16" s="21">
        <f t="shared" si="0"/>
        <v>13360</v>
      </c>
      <c r="E16" s="21">
        <f t="shared" si="1"/>
        <v>89860</v>
      </c>
      <c r="F16" s="21">
        <v>35</v>
      </c>
      <c r="G16" s="21">
        <v>7</v>
      </c>
      <c r="I16" s="29" t="s">
        <v>206</v>
      </c>
      <c r="J16" s="32">
        <v>84500</v>
      </c>
      <c r="K16" s="32">
        <v>84500</v>
      </c>
      <c r="L16" s="21">
        <v>79500</v>
      </c>
      <c r="M16" s="26"/>
      <c r="N16" s="30" t="s">
        <v>207</v>
      </c>
      <c r="O16" s="21">
        <v>109000</v>
      </c>
    </row>
    <row r="17" spans="1:15" x14ac:dyDescent="0.25">
      <c r="A17" s="29" t="s">
        <v>92</v>
      </c>
      <c r="B17" s="21">
        <v>74300</v>
      </c>
      <c r="C17" s="14">
        <v>9700</v>
      </c>
      <c r="D17" s="21">
        <f t="shared" si="0"/>
        <v>14860</v>
      </c>
      <c r="E17" s="21">
        <f t="shared" si="1"/>
        <v>98860</v>
      </c>
      <c r="F17" s="21">
        <v>40</v>
      </c>
      <c r="G17" s="21">
        <v>8</v>
      </c>
      <c r="I17" s="29" t="s">
        <v>208</v>
      </c>
      <c r="J17" s="25"/>
      <c r="K17" s="25"/>
      <c r="L17" s="21">
        <v>80300</v>
      </c>
      <c r="M17" s="26"/>
      <c r="N17" s="30" t="s">
        <v>209</v>
      </c>
      <c r="O17" s="21">
        <v>123800</v>
      </c>
    </row>
    <row r="18" spans="1:15" x14ac:dyDescent="0.25">
      <c r="A18" s="29" t="s">
        <v>206</v>
      </c>
      <c r="B18" s="21">
        <v>79500</v>
      </c>
      <c r="C18" s="14">
        <v>9700</v>
      </c>
      <c r="D18" s="21">
        <f t="shared" si="0"/>
        <v>15900</v>
      </c>
      <c r="E18" s="21">
        <f t="shared" si="1"/>
        <v>105100</v>
      </c>
      <c r="F18" s="21">
        <v>45</v>
      </c>
      <c r="G18" s="21">
        <v>9</v>
      </c>
      <c r="I18" s="29" t="s">
        <v>30</v>
      </c>
      <c r="J18" s="32">
        <v>84300</v>
      </c>
      <c r="K18" s="32">
        <v>86000</v>
      </c>
      <c r="L18" s="21">
        <v>86900</v>
      </c>
      <c r="M18" s="26"/>
      <c r="N18" s="30" t="s">
        <v>210</v>
      </c>
      <c r="O18" s="21">
        <v>112200</v>
      </c>
    </row>
    <row r="19" spans="1:15" x14ac:dyDescent="0.25">
      <c r="A19" s="29" t="s">
        <v>208</v>
      </c>
      <c r="B19" s="21">
        <v>80300</v>
      </c>
      <c r="C19" s="14">
        <v>9700</v>
      </c>
      <c r="D19" s="21">
        <f t="shared" si="0"/>
        <v>16060</v>
      </c>
      <c r="E19" s="21">
        <f t="shared" si="1"/>
        <v>106060</v>
      </c>
      <c r="F19" s="21">
        <v>50</v>
      </c>
      <c r="G19" s="21">
        <v>10</v>
      </c>
      <c r="I19" s="29" t="s">
        <v>31</v>
      </c>
      <c r="J19" s="32">
        <v>91700</v>
      </c>
      <c r="K19" s="32">
        <v>92700</v>
      </c>
      <c r="L19" s="21">
        <v>93300</v>
      </c>
      <c r="M19" s="26"/>
      <c r="N19" s="30" t="s">
        <v>211</v>
      </c>
      <c r="O19" s="21">
        <v>130900</v>
      </c>
    </row>
    <row r="20" spans="1:15" x14ac:dyDescent="0.25">
      <c r="A20" s="29" t="s">
        <v>30</v>
      </c>
      <c r="B20" s="21">
        <v>86900</v>
      </c>
      <c r="C20" s="14">
        <v>9700</v>
      </c>
      <c r="D20" s="21">
        <f t="shared" si="0"/>
        <v>17380</v>
      </c>
      <c r="E20" s="21">
        <f t="shared" si="1"/>
        <v>113980</v>
      </c>
      <c r="F20" s="21">
        <v>55</v>
      </c>
      <c r="G20" s="21">
        <v>11</v>
      </c>
      <c r="I20" s="29" t="s">
        <v>212</v>
      </c>
      <c r="J20" s="32">
        <v>109900</v>
      </c>
      <c r="K20" s="32">
        <v>111300</v>
      </c>
      <c r="L20" s="21">
        <v>102900</v>
      </c>
      <c r="M20" s="26"/>
      <c r="N20" s="30" t="s">
        <v>213</v>
      </c>
      <c r="O20" s="21">
        <v>148800</v>
      </c>
    </row>
    <row r="21" spans="1:15" x14ac:dyDescent="0.25">
      <c r="A21" s="29" t="s">
        <v>31</v>
      </c>
      <c r="B21" s="21">
        <v>93300</v>
      </c>
      <c r="C21" s="14">
        <v>9700</v>
      </c>
      <c r="D21" s="21">
        <f t="shared" si="0"/>
        <v>18660</v>
      </c>
      <c r="E21" s="21">
        <f t="shared" si="1"/>
        <v>121660</v>
      </c>
      <c r="F21" s="21">
        <v>60</v>
      </c>
      <c r="G21" s="21">
        <v>12</v>
      </c>
      <c r="I21" s="29" t="s">
        <v>214</v>
      </c>
      <c r="J21" s="32">
        <v>106000</v>
      </c>
      <c r="K21" s="32">
        <v>109500</v>
      </c>
      <c r="L21" s="21">
        <v>99000</v>
      </c>
      <c r="M21" s="26"/>
      <c r="N21" s="30" t="s">
        <v>215</v>
      </c>
      <c r="O21" s="21">
        <v>169400</v>
      </c>
    </row>
    <row r="22" spans="1:15" x14ac:dyDescent="0.25">
      <c r="A22" s="29" t="s">
        <v>212</v>
      </c>
      <c r="B22" s="21">
        <v>102900</v>
      </c>
      <c r="C22" s="14">
        <v>9700</v>
      </c>
      <c r="D22" s="21">
        <f t="shared" si="0"/>
        <v>20580</v>
      </c>
      <c r="E22" s="21">
        <f t="shared" si="1"/>
        <v>133180</v>
      </c>
      <c r="F22" s="21">
        <v>65</v>
      </c>
      <c r="G22" s="21">
        <v>13</v>
      </c>
      <c r="I22" s="29" t="s">
        <v>216</v>
      </c>
      <c r="J22" s="32">
        <v>112200</v>
      </c>
      <c r="K22" s="25"/>
      <c r="L22" s="21">
        <v>109200</v>
      </c>
      <c r="M22" s="26"/>
      <c r="N22" s="30" t="s">
        <v>217</v>
      </c>
      <c r="O22" s="21">
        <v>171600</v>
      </c>
    </row>
    <row r="23" spans="1:15" x14ac:dyDescent="0.25">
      <c r="A23" s="29" t="s">
        <v>214</v>
      </c>
      <c r="B23" s="21">
        <v>99000</v>
      </c>
      <c r="C23" s="14">
        <v>9700</v>
      </c>
      <c r="D23" s="21">
        <f t="shared" si="0"/>
        <v>19800</v>
      </c>
      <c r="E23" s="21">
        <f t="shared" si="1"/>
        <v>128500</v>
      </c>
      <c r="F23" s="21">
        <v>70</v>
      </c>
      <c r="G23" s="21">
        <v>14</v>
      </c>
      <c r="I23" s="29" t="s">
        <v>218</v>
      </c>
      <c r="J23" s="25"/>
      <c r="K23" s="25"/>
      <c r="L23" s="21">
        <v>121300</v>
      </c>
      <c r="M23" s="26"/>
      <c r="N23" s="30" t="s">
        <v>219</v>
      </c>
      <c r="O23" s="33"/>
    </row>
    <row r="24" spans="1:15" x14ac:dyDescent="0.25">
      <c r="A24" s="29" t="s">
        <v>216</v>
      </c>
      <c r="B24" s="21">
        <v>109200</v>
      </c>
      <c r="C24" s="14">
        <v>9700</v>
      </c>
      <c r="D24" s="21">
        <f t="shared" si="0"/>
        <v>21840</v>
      </c>
      <c r="E24" s="21">
        <f t="shared" si="1"/>
        <v>140740</v>
      </c>
      <c r="F24" s="21">
        <v>75</v>
      </c>
      <c r="G24" s="21">
        <v>15</v>
      </c>
      <c r="I24" s="29" t="s">
        <v>220</v>
      </c>
      <c r="J24" s="25"/>
      <c r="K24" s="25"/>
      <c r="N24" s="30" t="s">
        <v>221</v>
      </c>
      <c r="O24" s="33"/>
    </row>
    <row r="25" spans="1:15" x14ac:dyDescent="0.25">
      <c r="A25" s="29" t="s">
        <v>218</v>
      </c>
      <c r="B25" s="21">
        <v>121300</v>
      </c>
      <c r="C25" s="14">
        <v>9700</v>
      </c>
      <c r="D25" s="21">
        <f t="shared" si="0"/>
        <v>24260</v>
      </c>
      <c r="E25" s="21">
        <f t="shared" si="1"/>
        <v>155260</v>
      </c>
      <c r="F25" s="21">
        <v>80</v>
      </c>
      <c r="G25" s="21">
        <v>16</v>
      </c>
      <c r="I25" s="29" t="s">
        <v>222</v>
      </c>
      <c r="J25" s="32">
        <v>21000</v>
      </c>
      <c r="K25" s="32">
        <v>21000</v>
      </c>
      <c r="L25" s="21">
        <v>21000</v>
      </c>
      <c r="M25" s="26"/>
      <c r="N25" s="30" t="s">
        <v>223</v>
      </c>
      <c r="O25" s="21">
        <v>231600</v>
      </c>
    </row>
    <row r="26" spans="1:15" x14ac:dyDescent="0.25">
      <c r="A26" s="29" t="s">
        <v>220</v>
      </c>
      <c r="B26" s="21"/>
      <c r="C26" s="14"/>
      <c r="D26" s="21"/>
      <c r="E26" s="21"/>
      <c r="F26" s="21">
        <v>85</v>
      </c>
      <c r="G26" s="21">
        <v>17</v>
      </c>
      <c r="I26" s="29" t="s">
        <v>224</v>
      </c>
      <c r="J26" s="32">
        <v>22700</v>
      </c>
      <c r="K26" s="32">
        <v>22700</v>
      </c>
      <c r="L26" s="21">
        <v>22700</v>
      </c>
      <c r="M26" s="26"/>
      <c r="N26" s="30" t="s">
        <v>225</v>
      </c>
      <c r="O26" s="21">
        <v>240200</v>
      </c>
    </row>
    <row r="27" spans="1:15" x14ac:dyDescent="0.25">
      <c r="A27" s="29" t="s">
        <v>222</v>
      </c>
      <c r="B27" s="21">
        <v>21000</v>
      </c>
      <c r="C27" s="14">
        <v>9700</v>
      </c>
      <c r="D27" s="21">
        <f t="shared" si="0"/>
        <v>4200</v>
      </c>
      <c r="E27" s="21">
        <f t="shared" si="1"/>
        <v>34900</v>
      </c>
      <c r="F27" s="21">
        <v>90</v>
      </c>
      <c r="G27" s="21">
        <v>18</v>
      </c>
      <c r="I27" s="29" t="s">
        <v>226</v>
      </c>
      <c r="J27" s="32">
        <v>23500</v>
      </c>
      <c r="K27" s="32">
        <v>23500</v>
      </c>
      <c r="L27" s="21">
        <v>23500</v>
      </c>
      <c r="M27" s="26"/>
      <c r="N27" s="30" t="s">
        <v>227</v>
      </c>
      <c r="O27" s="21">
        <v>314100</v>
      </c>
    </row>
    <row r="28" spans="1:15" x14ac:dyDescent="0.25">
      <c r="A28" s="29" t="s">
        <v>224</v>
      </c>
      <c r="B28" s="21">
        <v>22700</v>
      </c>
      <c r="C28" s="14">
        <v>9700</v>
      </c>
      <c r="D28" s="21">
        <f t="shared" si="0"/>
        <v>4540</v>
      </c>
      <c r="E28" s="21">
        <f t="shared" si="1"/>
        <v>36940</v>
      </c>
      <c r="F28" s="21">
        <v>95</v>
      </c>
      <c r="G28" s="21">
        <v>19</v>
      </c>
      <c r="I28" s="29" t="s">
        <v>228</v>
      </c>
      <c r="J28" s="32">
        <v>23500</v>
      </c>
      <c r="K28" s="32">
        <v>23500</v>
      </c>
      <c r="L28" s="21">
        <v>23500</v>
      </c>
      <c r="M28" s="26"/>
      <c r="N28" s="30" t="s">
        <v>229</v>
      </c>
      <c r="O28" s="21">
        <v>20500</v>
      </c>
    </row>
    <row r="29" spans="1:15" x14ac:dyDescent="0.25">
      <c r="A29" s="29" t="s">
        <v>226</v>
      </c>
      <c r="B29" s="21">
        <v>23500</v>
      </c>
      <c r="C29" s="14">
        <v>9700</v>
      </c>
      <c r="D29" s="21">
        <f t="shared" si="0"/>
        <v>4700</v>
      </c>
      <c r="E29" s="21">
        <f t="shared" si="1"/>
        <v>37900</v>
      </c>
      <c r="F29" s="21">
        <v>100</v>
      </c>
      <c r="G29" s="21">
        <v>20</v>
      </c>
      <c r="J29" s="25"/>
      <c r="K29" s="25"/>
      <c r="N29" s="30" t="s">
        <v>230</v>
      </c>
      <c r="O29" s="21">
        <v>21300</v>
      </c>
    </row>
    <row r="30" spans="1:15" x14ac:dyDescent="0.25">
      <c r="A30" s="29" t="s">
        <v>228</v>
      </c>
      <c r="B30" s="21">
        <v>23500</v>
      </c>
      <c r="C30" s="14">
        <v>9700</v>
      </c>
      <c r="D30" s="21">
        <f t="shared" si="0"/>
        <v>4700</v>
      </c>
      <c r="E30" s="21">
        <f t="shared" si="1"/>
        <v>37900</v>
      </c>
      <c r="F30" s="21"/>
      <c r="G30" s="21">
        <v>21</v>
      </c>
      <c r="J30" s="25"/>
      <c r="K30" s="25"/>
      <c r="N30" s="30" t="s">
        <v>231</v>
      </c>
    </row>
    <row r="31" spans="1:15" x14ac:dyDescent="0.25">
      <c r="A31" s="30" t="s">
        <v>189</v>
      </c>
      <c r="B31" s="21">
        <v>62300</v>
      </c>
      <c r="C31" s="14">
        <v>9700</v>
      </c>
      <c r="D31" s="21">
        <f t="shared" si="0"/>
        <v>12460</v>
      </c>
      <c r="E31" s="21">
        <f t="shared" si="1"/>
        <v>84460</v>
      </c>
      <c r="F31" s="21"/>
      <c r="G31" s="21">
        <v>22</v>
      </c>
    </row>
    <row r="32" spans="1:15" x14ac:dyDescent="0.25">
      <c r="A32" s="30" t="s">
        <v>197</v>
      </c>
      <c r="B32" s="21">
        <v>69500</v>
      </c>
      <c r="C32" s="14">
        <v>9700</v>
      </c>
      <c r="D32" s="21">
        <f t="shared" si="0"/>
        <v>13900</v>
      </c>
      <c r="E32" s="21">
        <f t="shared" si="1"/>
        <v>93100</v>
      </c>
      <c r="F32" s="21"/>
      <c r="G32" s="21">
        <v>23</v>
      </c>
    </row>
    <row r="33" spans="1:7" x14ac:dyDescent="0.25">
      <c r="A33" s="30" t="s">
        <v>199</v>
      </c>
      <c r="B33" s="21">
        <v>79200</v>
      </c>
      <c r="C33" s="14">
        <v>9700</v>
      </c>
      <c r="D33" s="21">
        <f t="shared" si="0"/>
        <v>15840</v>
      </c>
      <c r="E33" s="21">
        <f t="shared" si="1"/>
        <v>104740</v>
      </c>
      <c r="F33" s="21"/>
      <c r="G33" s="21">
        <v>24</v>
      </c>
    </row>
    <row r="34" spans="1:7" x14ac:dyDescent="0.25">
      <c r="A34" s="30" t="s">
        <v>201</v>
      </c>
      <c r="B34" s="21">
        <v>82900</v>
      </c>
      <c r="C34" s="14">
        <v>9700</v>
      </c>
      <c r="D34" s="21">
        <f t="shared" si="0"/>
        <v>16580</v>
      </c>
      <c r="E34" s="21">
        <f t="shared" si="1"/>
        <v>109180</v>
      </c>
      <c r="F34" s="21"/>
      <c r="G34" s="21">
        <v>25</v>
      </c>
    </row>
    <row r="35" spans="1:7" x14ac:dyDescent="0.25">
      <c r="A35" s="30" t="s">
        <v>203</v>
      </c>
      <c r="B35" s="21">
        <v>92300</v>
      </c>
      <c r="C35" s="14">
        <v>9700</v>
      </c>
      <c r="D35" s="21">
        <f t="shared" si="0"/>
        <v>18460</v>
      </c>
      <c r="E35" s="21">
        <f t="shared" si="1"/>
        <v>120460</v>
      </c>
      <c r="F35" s="21"/>
      <c r="G35" s="21">
        <v>26</v>
      </c>
    </row>
    <row r="36" spans="1:7" x14ac:dyDescent="0.25">
      <c r="A36" s="30" t="s">
        <v>87</v>
      </c>
      <c r="B36" s="21">
        <v>68700</v>
      </c>
      <c r="C36" s="14">
        <v>9700</v>
      </c>
      <c r="D36" s="21">
        <f t="shared" si="0"/>
        <v>13740</v>
      </c>
      <c r="E36" s="21">
        <f t="shared" si="1"/>
        <v>92140</v>
      </c>
      <c r="F36" s="21"/>
      <c r="G36" s="21">
        <v>27</v>
      </c>
    </row>
    <row r="37" spans="1:7" x14ac:dyDescent="0.25">
      <c r="A37" s="30" t="s">
        <v>204</v>
      </c>
      <c r="B37" s="21">
        <v>85700</v>
      </c>
      <c r="C37" s="14">
        <v>9700</v>
      </c>
      <c r="D37" s="21">
        <f t="shared" si="0"/>
        <v>17140</v>
      </c>
      <c r="E37" s="21">
        <f t="shared" si="1"/>
        <v>112540</v>
      </c>
      <c r="F37" s="21"/>
      <c r="G37" s="21">
        <v>28</v>
      </c>
    </row>
    <row r="38" spans="1:7" x14ac:dyDescent="0.25">
      <c r="A38" s="30" t="s">
        <v>205</v>
      </c>
      <c r="B38" s="21">
        <v>97700</v>
      </c>
      <c r="C38" s="14">
        <v>9700</v>
      </c>
      <c r="D38" s="21">
        <f t="shared" si="0"/>
        <v>19540</v>
      </c>
      <c r="E38" s="21">
        <f t="shared" si="1"/>
        <v>126940</v>
      </c>
      <c r="F38" s="21"/>
      <c r="G38" s="21">
        <v>29</v>
      </c>
    </row>
    <row r="39" spans="1:7" x14ac:dyDescent="0.25">
      <c r="A39" s="30" t="s">
        <v>207</v>
      </c>
      <c r="B39" s="21">
        <v>109000</v>
      </c>
      <c r="C39" s="14">
        <v>9700</v>
      </c>
      <c r="D39" s="21">
        <f t="shared" si="0"/>
        <v>21800</v>
      </c>
      <c r="E39" s="21">
        <f t="shared" si="1"/>
        <v>140500</v>
      </c>
      <c r="F39" s="21"/>
      <c r="G39" s="21">
        <v>30</v>
      </c>
    </row>
    <row r="40" spans="1:7" x14ac:dyDescent="0.25">
      <c r="A40" s="30" t="s">
        <v>209</v>
      </c>
      <c r="B40" s="21">
        <v>123800</v>
      </c>
      <c r="C40" s="14">
        <v>9700</v>
      </c>
      <c r="D40" s="21">
        <f t="shared" si="0"/>
        <v>24760</v>
      </c>
      <c r="E40" s="21">
        <f t="shared" si="1"/>
        <v>158260</v>
      </c>
      <c r="F40" s="21"/>
      <c r="G40" s="21">
        <v>31</v>
      </c>
    </row>
    <row r="41" spans="1:7" x14ac:dyDescent="0.25">
      <c r="A41" s="30" t="s">
        <v>210</v>
      </c>
      <c r="B41" s="21">
        <v>112200</v>
      </c>
      <c r="C41" s="14">
        <v>9700</v>
      </c>
      <c r="D41" s="21">
        <f t="shared" si="0"/>
        <v>22440</v>
      </c>
      <c r="E41" s="21">
        <f t="shared" si="1"/>
        <v>144340</v>
      </c>
      <c r="F41" s="21"/>
      <c r="G41" s="21">
        <v>32</v>
      </c>
    </row>
    <row r="42" spans="1:7" x14ac:dyDescent="0.25">
      <c r="A42" s="30" t="s">
        <v>211</v>
      </c>
      <c r="B42" s="21">
        <v>130900</v>
      </c>
      <c r="C42" s="14">
        <v>9700</v>
      </c>
      <c r="D42" s="21">
        <f t="shared" si="0"/>
        <v>26180</v>
      </c>
      <c r="E42" s="21">
        <f t="shared" si="1"/>
        <v>166780</v>
      </c>
      <c r="F42" s="21"/>
      <c r="G42" s="21">
        <v>33</v>
      </c>
    </row>
    <row r="43" spans="1:7" x14ac:dyDescent="0.25">
      <c r="A43" s="30" t="s">
        <v>213</v>
      </c>
      <c r="B43" s="21">
        <v>148800</v>
      </c>
      <c r="C43" s="14">
        <v>9700</v>
      </c>
      <c r="D43" s="21">
        <f t="shared" si="0"/>
        <v>29760</v>
      </c>
      <c r="E43" s="21">
        <f t="shared" si="1"/>
        <v>188260</v>
      </c>
      <c r="F43" s="21"/>
      <c r="G43" s="21">
        <v>34</v>
      </c>
    </row>
    <row r="44" spans="1:7" x14ac:dyDescent="0.25">
      <c r="A44" s="30" t="s">
        <v>215</v>
      </c>
      <c r="B44" s="21">
        <v>169400</v>
      </c>
      <c r="C44" s="14">
        <v>9700</v>
      </c>
      <c r="D44" s="21">
        <f t="shared" si="0"/>
        <v>33880</v>
      </c>
      <c r="E44" s="21">
        <f t="shared" si="1"/>
        <v>212980</v>
      </c>
      <c r="F44" s="21"/>
      <c r="G44" s="21">
        <v>35</v>
      </c>
    </row>
    <row r="45" spans="1:7" x14ac:dyDescent="0.25">
      <c r="A45" s="30" t="s">
        <v>217</v>
      </c>
      <c r="B45" s="21">
        <v>171600</v>
      </c>
      <c r="C45" s="14">
        <v>9700</v>
      </c>
      <c r="D45" s="21">
        <f t="shared" si="0"/>
        <v>34320</v>
      </c>
      <c r="E45" s="21">
        <f t="shared" si="1"/>
        <v>215620</v>
      </c>
      <c r="F45" s="21"/>
      <c r="G45" s="21">
        <v>36</v>
      </c>
    </row>
    <row r="46" spans="1:7" x14ac:dyDescent="0.25">
      <c r="A46" s="30" t="s">
        <v>219</v>
      </c>
      <c r="B46" s="34"/>
      <c r="C46" s="14"/>
      <c r="D46" s="21"/>
      <c r="E46" s="21"/>
      <c r="F46" s="21"/>
      <c r="G46" s="21">
        <v>37</v>
      </c>
    </row>
    <row r="47" spans="1:7" x14ac:dyDescent="0.25">
      <c r="A47" s="30" t="s">
        <v>221</v>
      </c>
      <c r="B47" s="34"/>
      <c r="C47" s="14"/>
      <c r="D47" s="21"/>
      <c r="E47" s="21"/>
      <c r="F47" s="21"/>
      <c r="G47" s="21">
        <v>38</v>
      </c>
    </row>
    <row r="48" spans="1:7" x14ac:dyDescent="0.25">
      <c r="A48" s="30" t="s">
        <v>223</v>
      </c>
      <c r="B48" s="21">
        <v>231600</v>
      </c>
      <c r="C48" s="14">
        <v>9700</v>
      </c>
      <c r="D48" s="21">
        <f t="shared" si="0"/>
        <v>46320</v>
      </c>
      <c r="E48" s="21">
        <f t="shared" si="1"/>
        <v>287620</v>
      </c>
      <c r="F48" s="21"/>
      <c r="G48" s="21">
        <v>39</v>
      </c>
    </row>
    <row r="49" spans="1:7" x14ac:dyDescent="0.25">
      <c r="A49" s="30" t="s">
        <v>225</v>
      </c>
      <c r="B49" s="21">
        <v>240200</v>
      </c>
      <c r="C49" s="14">
        <v>9700</v>
      </c>
      <c r="D49" s="21">
        <f t="shared" si="0"/>
        <v>48040</v>
      </c>
      <c r="E49" s="21">
        <f t="shared" si="1"/>
        <v>297940</v>
      </c>
      <c r="F49" s="21"/>
      <c r="G49" s="21">
        <v>40</v>
      </c>
    </row>
    <row r="50" spans="1:7" x14ac:dyDescent="0.25">
      <c r="A50" s="30" t="s">
        <v>227</v>
      </c>
      <c r="B50" s="21">
        <v>314100</v>
      </c>
      <c r="C50" s="14">
        <v>9700</v>
      </c>
      <c r="D50" s="21">
        <f t="shared" si="0"/>
        <v>62820</v>
      </c>
      <c r="E50" s="21">
        <f t="shared" si="1"/>
        <v>386620</v>
      </c>
      <c r="F50" s="21"/>
      <c r="G50" s="21">
        <v>41</v>
      </c>
    </row>
    <row r="51" spans="1:7" x14ac:dyDescent="0.25">
      <c r="A51" s="30" t="s">
        <v>229</v>
      </c>
      <c r="B51" s="21">
        <v>20500</v>
      </c>
      <c r="C51" s="14">
        <v>9700</v>
      </c>
      <c r="D51" s="21">
        <f t="shared" si="0"/>
        <v>4100</v>
      </c>
      <c r="E51" s="21">
        <f t="shared" si="1"/>
        <v>34300</v>
      </c>
      <c r="F51" s="21"/>
      <c r="G51" s="21"/>
    </row>
    <row r="52" spans="1:7" x14ac:dyDescent="0.25">
      <c r="A52" s="30" t="s">
        <v>230</v>
      </c>
      <c r="B52" s="21">
        <v>21300</v>
      </c>
      <c r="C52" s="14">
        <v>9700</v>
      </c>
      <c r="D52" s="21">
        <f t="shared" si="0"/>
        <v>4260</v>
      </c>
      <c r="E52" s="21">
        <f t="shared" si="1"/>
        <v>35260</v>
      </c>
      <c r="F52" s="21"/>
      <c r="G52" s="21"/>
    </row>
    <row r="53" spans="1:7" x14ac:dyDescent="0.25">
      <c r="A53" s="30" t="s">
        <v>231</v>
      </c>
      <c r="B53" s="21"/>
      <c r="C53" s="14"/>
      <c r="D53" s="21"/>
      <c r="E53" s="21"/>
      <c r="F53" s="21"/>
      <c r="G53" s="21"/>
    </row>
    <row r="57" spans="1:7" x14ac:dyDescent="0.25">
      <c r="A57" s="57" t="s">
        <v>270</v>
      </c>
      <c r="B57" s="57" t="s">
        <v>271</v>
      </c>
      <c r="C57" s="57" t="s">
        <v>272</v>
      </c>
      <c r="D57" s="57" t="s">
        <v>273</v>
      </c>
      <c r="E57" s="57" t="s">
        <v>274</v>
      </c>
      <c r="F57" s="57"/>
      <c r="G57" s="57"/>
    </row>
    <row r="58" spans="1:7" x14ac:dyDescent="0.25">
      <c r="A58" s="57">
        <v>5</v>
      </c>
      <c r="B58" s="57">
        <v>13.05</v>
      </c>
      <c r="C58" s="57">
        <v>1.5</v>
      </c>
      <c r="D58" s="57">
        <v>0.5</v>
      </c>
      <c r="E58" s="57">
        <v>0.5</v>
      </c>
      <c r="F58" s="57">
        <v>5</v>
      </c>
      <c r="G58" s="57">
        <f t="shared" ref="G58:G77" si="2">B58-C58-D58-E58</f>
        <v>10.55</v>
      </c>
    </row>
    <row r="59" spans="1:7" x14ac:dyDescent="0.25">
      <c r="A59" s="57">
        <v>10</v>
      </c>
      <c r="B59" s="57">
        <v>26.1</v>
      </c>
      <c r="C59" s="57">
        <v>3</v>
      </c>
      <c r="D59" s="57">
        <v>1</v>
      </c>
      <c r="E59" s="57">
        <v>1</v>
      </c>
      <c r="F59" s="57">
        <v>10</v>
      </c>
      <c r="G59" s="57">
        <f t="shared" si="2"/>
        <v>21.1</v>
      </c>
    </row>
    <row r="60" spans="1:7" x14ac:dyDescent="0.25">
      <c r="A60" s="57">
        <v>15</v>
      </c>
      <c r="B60" s="57">
        <v>39.15</v>
      </c>
      <c r="C60" s="57">
        <v>4.5</v>
      </c>
      <c r="D60" s="57">
        <v>1.5</v>
      </c>
      <c r="E60" s="57">
        <v>1.5</v>
      </c>
      <c r="F60" s="57">
        <v>15</v>
      </c>
      <c r="G60" s="57">
        <f t="shared" si="2"/>
        <v>31.65</v>
      </c>
    </row>
    <row r="61" spans="1:7" x14ac:dyDescent="0.25">
      <c r="A61" s="57">
        <v>20</v>
      </c>
      <c r="B61" s="57">
        <v>52.2</v>
      </c>
      <c r="C61" s="57">
        <v>6</v>
      </c>
      <c r="D61" s="57">
        <v>2</v>
      </c>
      <c r="E61" s="57">
        <v>2</v>
      </c>
      <c r="F61" s="57">
        <v>20</v>
      </c>
      <c r="G61" s="57">
        <f t="shared" si="2"/>
        <v>42.2</v>
      </c>
    </row>
    <row r="62" spans="1:7" x14ac:dyDescent="0.25">
      <c r="A62" s="57">
        <v>25</v>
      </c>
      <c r="B62" s="57">
        <v>65.25</v>
      </c>
      <c r="C62" s="57">
        <v>7.5</v>
      </c>
      <c r="D62" s="57">
        <v>2.5</v>
      </c>
      <c r="E62" s="57">
        <v>2.5</v>
      </c>
      <c r="F62" s="57">
        <v>25</v>
      </c>
      <c r="G62" s="57">
        <f t="shared" si="2"/>
        <v>52.75</v>
      </c>
    </row>
    <row r="63" spans="1:7" x14ac:dyDescent="0.25">
      <c r="A63" s="57">
        <v>30</v>
      </c>
      <c r="B63" s="57">
        <v>78.3</v>
      </c>
      <c r="C63" s="57">
        <v>9</v>
      </c>
      <c r="D63" s="57">
        <v>3</v>
      </c>
      <c r="E63" s="57">
        <v>3</v>
      </c>
      <c r="F63" s="57">
        <v>30</v>
      </c>
      <c r="G63" s="57">
        <f t="shared" si="2"/>
        <v>63.3</v>
      </c>
    </row>
    <row r="64" spans="1:7" x14ac:dyDescent="0.25">
      <c r="A64" s="57">
        <v>35</v>
      </c>
      <c r="B64" s="57">
        <v>65.25</v>
      </c>
      <c r="C64" s="57">
        <v>7.5</v>
      </c>
      <c r="D64" s="57">
        <v>2.5</v>
      </c>
      <c r="E64" s="57">
        <v>2.5</v>
      </c>
      <c r="F64" s="57">
        <v>35</v>
      </c>
      <c r="G64" s="57">
        <f t="shared" si="2"/>
        <v>52.75</v>
      </c>
    </row>
    <row r="65" spans="1:7" x14ac:dyDescent="0.25">
      <c r="A65" s="57">
        <v>40</v>
      </c>
      <c r="B65" s="57">
        <v>104.4</v>
      </c>
      <c r="C65" s="57">
        <v>12</v>
      </c>
      <c r="D65" s="57">
        <v>4</v>
      </c>
      <c r="E65" s="57">
        <v>4</v>
      </c>
      <c r="F65" s="57">
        <v>40</v>
      </c>
      <c r="G65" s="57">
        <f t="shared" si="2"/>
        <v>84.4</v>
      </c>
    </row>
    <row r="66" spans="1:7" x14ac:dyDescent="0.25">
      <c r="A66" s="57">
        <v>45</v>
      </c>
      <c r="B66" s="57">
        <v>117.45</v>
      </c>
      <c r="C66" s="57">
        <v>13.5</v>
      </c>
      <c r="D66" s="57">
        <v>4.5</v>
      </c>
      <c r="E66" s="57">
        <v>4.5</v>
      </c>
      <c r="F66" s="57">
        <v>45</v>
      </c>
      <c r="G66" s="57">
        <f t="shared" si="2"/>
        <v>94.95</v>
      </c>
    </row>
    <row r="67" spans="1:7" x14ac:dyDescent="0.25">
      <c r="A67" s="57">
        <v>50</v>
      </c>
      <c r="B67" s="57">
        <v>130.5</v>
      </c>
      <c r="C67" s="57">
        <v>15</v>
      </c>
      <c r="D67" s="57">
        <v>5</v>
      </c>
      <c r="E67" s="57">
        <v>5</v>
      </c>
      <c r="F67" s="57">
        <v>50</v>
      </c>
      <c r="G67" s="57">
        <f t="shared" si="2"/>
        <v>105.5</v>
      </c>
    </row>
    <row r="68" spans="1:7" x14ac:dyDescent="0.25">
      <c r="A68" s="57">
        <v>55</v>
      </c>
      <c r="B68" s="57">
        <v>143.55000000000001</v>
      </c>
      <c r="C68" s="57">
        <v>16.5</v>
      </c>
      <c r="D68" s="57">
        <v>5.5</v>
      </c>
      <c r="E68" s="57">
        <v>5.5</v>
      </c>
      <c r="F68" s="57">
        <v>55</v>
      </c>
      <c r="G68" s="57">
        <f t="shared" si="2"/>
        <v>116.05000000000001</v>
      </c>
    </row>
    <row r="69" spans="1:7" x14ac:dyDescent="0.25">
      <c r="A69" s="57">
        <v>60</v>
      </c>
      <c r="B69" s="57">
        <v>156.6</v>
      </c>
      <c r="C69" s="57">
        <v>18</v>
      </c>
      <c r="D69" s="57">
        <v>6</v>
      </c>
      <c r="E69" s="57">
        <v>6</v>
      </c>
      <c r="F69" s="57">
        <v>60</v>
      </c>
      <c r="G69" s="57">
        <f t="shared" si="2"/>
        <v>126.6</v>
      </c>
    </row>
    <row r="70" spans="1:7" x14ac:dyDescent="0.25">
      <c r="A70" s="57">
        <v>65</v>
      </c>
      <c r="B70" s="57">
        <v>169.65</v>
      </c>
      <c r="C70" s="57">
        <v>19.5</v>
      </c>
      <c r="D70" s="57">
        <v>6.5</v>
      </c>
      <c r="E70" s="57">
        <v>6.5</v>
      </c>
      <c r="F70" s="57">
        <v>65</v>
      </c>
      <c r="G70" s="57">
        <f t="shared" si="2"/>
        <v>137.15</v>
      </c>
    </row>
    <row r="71" spans="1:7" x14ac:dyDescent="0.25">
      <c r="A71" s="57">
        <v>70</v>
      </c>
      <c r="B71" s="57">
        <v>182.7</v>
      </c>
      <c r="C71" s="57">
        <v>21</v>
      </c>
      <c r="D71" s="57">
        <v>7</v>
      </c>
      <c r="E71" s="57">
        <v>7</v>
      </c>
      <c r="F71" s="57">
        <v>70</v>
      </c>
      <c r="G71" s="57">
        <f t="shared" si="2"/>
        <v>147.69999999999999</v>
      </c>
    </row>
    <row r="72" spans="1:7" x14ac:dyDescent="0.25">
      <c r="A72" s="57">
        <v>75</v>
      </c>
      <c r="B72" s="57">
        <v>195.75</v>
      </c>
      <c r="C72" s="57">
        <v>22.5</v>
      </c>
      <c r="D72" s="57">
        <v>7.5</v>
      </c>
      <c r="E72" s="57">
        <v>7.5</v>
      </c>
      <c r="F72" s="57">
        <v>75</v>
      </c>
      <c r="G72" s="57">
        <f t="shared" si="2"/>
        <v>158.25</v>
      </c>
    </row>
    <row r="73" spans="1:7" x14ac:dyDescent="0.25">
      <c r="A73" s="57">
        <v>80</v>
      </c>
      <c r="B73" s="57">
        <v>208.8</v>
      </c>
      <c r="C73" s="57">
        <v>24</v>
      </c>
      <c r="D73" s="57">
        <v>8</v>
      </c>
      <c r="E73" s="57">
        <v>8</v>
      </c>
      <c r="F73" s="57">
        <v>80</v>
      </c>
      <c r="G73" s="57">
        <f t="shared" si="2"/>
        <v>168.8</v>
      </c>
    </row>
    <row r="74" spans="1:7" x14ac:dyDescent="0.25">
      <c r="A74" s="57">
        <v>85</v>
      </c>
      <c r="B74" s="57">
        <v>221.85</v>
      </c>
      <c r="C74" s="57">
        <v>25.5</v>
      </c>
      <c r="D74" s="57">
        <v>8.5</v>
      </c>
      <c r="E74" s="57">
        <v>8.5</v>
      </c>
      <c r="F74" s="57">
        <v>85</v>
      </c>
      <c r="G74" s="57">
        <f t="shared" si="2"/>
        <v>179.35</v>
      </c>
    </row>
    <row r="75" spans="1:7" x14ac:dyDescent="0.25">
      <c r="A75" s="57">
        <v>90</v>
      </c>
      <c r="B75" s="57">
        <v>234.9</v>
      </c>
      <c r="C75" s="57">
        <v>27</v>
      </c>
      <c r="D75" s="57">
        <v>9</v>
      </c>
      <c r="E75" s="57">
        <v>9</v>
      </c>
      <c r="F75" s="57">
        <v>90</v>
      </c>
      <c r="G75" s="57">
        <f t="shared" si="2"/>
        <v>189.9</v>
      </c>
    </row>
    <row r="76" spans="1:7" x14ac:dyDescent="0.25">
      <c r="A76" s="57">
        <v>95</v>
      </c>
      <c r="B76" s="57">
        <v>247.95</v>
      </c>
      <c r="C76" s="57">
        <v>28.5</v>
      </c>
      <c r="D76" s="57">
        <v>9.5</v>
      </c>
      <c r="E76" s="57">
        <v>9.5</v>
      </c>
      <c r="F76" s="57">
        <v>95</v>
      </c>
      <c r="G76" s="57">
        <f t="shared" si="2"/>
        <v>200.45</v>
      </c>
    </row>
    <row r="77" spans="1:7" x14ac:dyDescent="0.25">
      <c r="A77" s="57">
        <v>100</v>
      </c>
      <c r="B77" s="57">
        <v>261</v>
      </c>
      <c r="C77" s="57">
        <v>30</v>
      </c>
      <c r="D77" s="57">
        <v>10</v>
      </c>
      <c r="E77" s="57">
        <v>10</v>
      </c>
      <c r="F77" s="57">
        <v>100</v>
      </c>
      <c r="G77" s="57">
        <f t="shared" si="2"/>
        <v>211</v>
      </c>
    </row>
    <row r="78" spans="1:7" x14ac:dyDescent="0.25">
      <c r="A78" s="58"/>
      <c r="B78" s="58"/>
      <c r="C78" s="58"/>
      <c r="D78" s="58"/>
      <c r="E78" s="58"/>
      <c r="F78" s="58"/>
      <c r="G78" s="58"/>
    </row>
    <row r="79" spans="1:7" x14ac:dyDescent="0.25">
      <c r="A79" s="58"/>
      <c r="B79" s="58"/>
      <c r="C79" s="58"/>
      <c r="D79" s="58"/>
      <c r="E79" s="58"/>
      <c r="F79" s="58"/>
      <c r="G79" s="58"/>
    </row>
    <row r="80" spans="1:7" x14ac:dyDescent="0.25">
      <c r="A80" s="59">
        <v>5</v>
      </c>
      <c r="B80" s="58">
        <v>1.95</v>
      </c>
      <c r="C80" s="58"/>
      <c r="D80" s="59">
        <v>5</v>
      </c>
      <c r="E80" s="58">
        <v>0.05</v>
      </c>
      <c r="F80" s="58"/>
      <c r="G80" s="58"/>
    </row>
    <row r="81" spans="1:7" x14ac:dyDescent="0.25">
      <c r="A81" s="59">
        <v>10</v>
      </c>
      <c r="B81" s="58">
        <v>3.9</v>
      </c>
      <c r="C81" s="58"/>
      <c r="D81" s="59">
        <v>10</v>
      </c>
      <c r="E81" s="58">
        <v>0.1</v>
      </c>
      <c r="F81" s="58"/>
      <c r="G81" s="58"/>
    </row>
    <row r="82" spans="1:7" x14ac:dyDescent="0.25">
      <c r="A82" s="59">
        <v>15</v>
      </c>
      <c r="B82" s="58">
        <v>5.85</v>
      </c>
      <c r="C82" s="58"/>
      <c r="D82" s="59">
        <v>15</v>
      </c>
      <c r="E82" s="58">
        <v>0.15</v>
      </c>
      <c r="F82" s="58"/>
      <c r="G82" s="58"/>
    </row>
    <row r="83" spans="1:7" x14ac:dyDescent="0.25">
      <c r="A83" s="59">
        <v>20</v>
      </c>
      <c r="B83" s="58">
        <v>7.8</v>
      </c>
      <c r="C83" s="58"/>
      <c r="D83" s="59">
        <v>20</v>
      </c>
      <c r="E83" s="58">
        <v>0.2</v>
      </c>
      <c r="F83" s="58"/>
      <c r="G83" s="58"/>
    </row>
    <row r="84" spans="1:7" x14ac:dyDescent="0.25">
      <c r="A84" s="59">
        <v>25</v>
      </c>
      <c r="B84" s="58">
        <v>9.75</v>
      </c>
      <c r="C84" s="58"/>
      <c r="D84" s="59">
        <v>25</v>
      </c>
      <c r="E84" s="58">
        <v>0.25</v>
      </c>
      <c r="F84" s="58"/>
      <c r="G84" s="58"/>
    </row>
    <row r="85" spans="1:7" x14ac:dyDescent="0.25">
      <c r="A85" s="59">
        <v>30</v>
      </c>
      <c r="B85" s="58">
        <v>11.7</v>
      </c>
      <c r="C85" s="58"/>
      <c r="D85" s="59">
        <v>30</v>
      </c>
      <c r="E85" s="58">
        <v>0.3</v>
      </c>
      <c r="F85" s="58"/>
      <c r="G85" s="58"/>
    </row>
    <row r="86" spans="1:7" x14ac:dyDescent="0.25">
      <c r="A86" s="59">
        <v>35</v>
      </c>
      <c r="B86" s="58">
        <v>13.65</v>
      </c>
      <c r="C86" s="58"/>
      <c r="D86" s="59">
        <v>35</v>
      </c>
      <c r="E86" s="58">
        <v>0.35</v>
      </c>
      <c r="F86" s="58"/>
      <c r="G86" s="58"/>
    </row>
    <row r="87" spans="1:7" x14ac:dyDescent="0.25">
      <c r="A87" s="59">
        <v>40</v>
      </c>
      <c r="B87" s="58">
        <v>15.6</v>
      </c>
      <c r="C87" s="58"/>
      <c r="D87" s="59">
        <v>40</v>
      </c>
      <c r="E87" s="58">
        <v>0.4</v>
      </c>
      <c r="F87" s="58"/>
      <c r="G87" s="58"/>
    </row>
    <row r="88" spans="1:7" x14ac:dyDescent="0.25">
      <c r="A88" s="59">
        <v>45</v>
      </c>
      <c r="B88" s="58">
        <v>17.55</v>
      </c>
      <c r="C88" s="58"/>
      <c r="D88" s="59">
        <v>45</v>
      </c>
      <c r="E88" s="58">
        <v>0.45</v>
      </c>
      <c r="F88" s="58"/>
      <c r="G88" s="58"/>
    </row>
    <row r="89" spans="1:7" x14ac:dyDescent="0.25">
      <c r="A89" s="59">
        <v>50</v>
      </c>
      <c r="B89" s="58">
        <v>19.5</v>
      </c>
      <c r="C89" s="58"/>
      <c r="D89" s="59">
        <v>50</v>
      </c>
      <c r="E89" s="58">
        <v>0.5</v>
      </c>
      <c r="F89" s="58"/>
      <c r="G89" s="58"/>
    </row>
    <row r="90" spans="1:7" x14ac:dyDescent="0.25">
      <c r="A90" s="59">
        <v>55</v>
      </c>
      <c r="B90" s="58">
        <v>21.45</v>
      </c>
      <c r="C90" s="58"/>
      <c r="D90" s="59">
        <v>55</v>
      </c>
      <c r="E90" s="58">
        <v>0.55000000000000004</v>
      </c>
      <c r="F90" s="58"/>
      <c r="G90" s="58"/>
    </row>
    <row r="91" spans="1:7" x14ac:dyDescent="0.25">
      <c r="A91" s="59">
        <v>60</v>
      </c>
      <c r="B91" s="58">
        <v>23.4</v>
      </c>
      <c r="C91" s="58"/>
      <c r="D91" s="59">
        <v>60</v>
      </c>
      <c r="E91" s="58">
        <v>0.6</v>
      </c>
      <c r="F91" s="58"/>
      <c r="G91" s="58"/>
    </row>
    <row r="92" spans="1:7" x14ac:dyDescent="0.25">
      <c r="A92" s="59">
        <v>65</v>
      </c>
      <c r="B92" s="58">
        <v>25.35</v>
      </c>
      <c r="C92" s="58"/>
      <c r="D92" s="59">
        <v>65</v>
      </c>
      <c r="E92" s="58">
        <v>0.65</v>
      </c>
      <c r="F92" s="58"/>
      <c r="G92" s="58"/>
    </row>
    <row r="93" spans="1:7" x14ac:dyDescent="0.25">
      <c r="A93" s="59">
        <v>70</v>
      </c>
      <c r="B93" s="58">
        <v>27.3</v>
      </c>
      <c r="C93" s="58"/>
      <c r="D93" s="59">
        <v>70</v>
      </c>
      <c r="E93" s="58">
        <v>0.7</v>
      </c>
      <c r="F93" s="58"/>
      <c r="G93" s="58"/>
    </row>
    <row r="94" spans="1:7" x14ac:dyDescent="0.25">
      <c r="A94" s="59">
        <v>75</v>
      </c>
      <c r="B94" s="58">
        <v>29.25</v>
      </c>
      <c r="C94" s="58"/>
      <c r="D94" s="59">
        <v>75</v>
      </c>
      <c r="E94" s="58">
        <v>0.75</v>
      </c>
      <c r="F94" s="58"/>
      <c r="G94" s="58"/>
    </row>
    <row r="95" spans="1:7" x14ac:dyDescent="0.25">
      <c r="A95" s="59">
        <v>80</v>
      </c>
      <c r="B95" s="58">
        <v>31.2</v>
      </c>
      <c r="C95" s="58"/>
      <c r="D95" s="59">
        <v>80</v>
      </c>
      <c r="E95" s="58">
        <v>0.8</v>
      </c>
      <c r="F95" s="58"/>
      <c r="G95" s="58"/>
    </row>
    <row r="96" spans="1:7" x14ac:dyDescent="0.25">
      <c r="A96" s="59">
        <v>85</v>
      </c>
      <c r="B96" s="58">
        <v>33.15</v>
      </c>
      <c r="C96" s="58"/>
      <c r="D96" s="59">
        <v>85</v>
      </c>
      <c r="E96" s="58">
        <v>0.85</v>
      </c>
      <c r="F96" s="58"/>
      <c r="G96" s="58"/>
    </row>
    <row r="97" spans="1:7" x14ac:dyDescent="0.25">
      <c r="A97" s="59">
        <v>90</v>
      </c>
      <c r="B97" s="58">
        <v>35.1</v>
      </c>
      <c r="C97" s="58"/>
      <c r="D97" s="59">
        <v>90</v>
      </c>
      <c r="E97" s="58">
        <v>0.9</v>
      </c>
      <c r="F97" s="58"/>
      <c r="G97" s="58"/>
    </row>
    <row r="98" spans="1:7" x14ac:dyDescent="0.25">
      <c r="A98" s="59">
        <v>95</v>
      </c>
      <c r="B98" s="58">
        <v>37.049999999999997</v>
      </c>
      <c r="C98" s="58"/>
      <c r="D98" s="59">
        <v>95</v>
      </c>
      <c r="E98" s="58">
        <v>0.95</v>
      </c>
      <c r="F98" s="58"/>
      <c r="G98" s="58"/>
    </row>
    <row r="99" spans="1:7" x14ac:dyDescent="0.25">
      <c r="A99" s="59">
        <v>100</v>
      </c>
      <c r="B99" s="58">
        <v>39</v>
      </c>
      <c r="C99" s="58"/>
      <c r="D99" s="59">
        <v>100</v>
      </c>
      <c r="E99" s="58">
        <v>1</v>
      </c>
      <c r="F99" s="58"/>
      <c r="G99" s="58"/>
    </row>
  </sheetData>
  <pageMargins left="0.7" right="0.7" top="0.78740157499999996" bottom="0.78740157499999996" header="0.3" footer="0.3"/>
  <pageSetup paperSize="9" orientation="portrait" horizontalDpi="90" verticalDpi="9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FFC248-0C82-40FD-B8EF-B38AFD1F2A39}">
  <dimension ref="A1:G33"/>
  <sheetViews>
    <sheetView workbookViewId="0">
      <selection activeCell="I30" sqref="I30"/>
    </sheetView>
  </sheetViews>
  <sheetFormatPr baseColWidth="10" defaultRowHeight="15" x14ac:dyDescent="0.25"/>
  <sheetData>
    <row r="1" spans="1:7" x14ac:dyDescent="0.25">
      <c r="A1" t="s">
        <v>126</v>
      </c>
    </row>
    <row r="2" spans="1:7" x14ac:dyDescent="0.25">
      <c r="A2" t="s">
        <v>127</v>
      </c>
    </row>
    <row r="3" spans="1:7" x14ac:dyDescent="0.25">
      <c r="A3" t="s">
        <v>128</v>
      </c>
    </row>
    <row r="4" spans="1:7" x14ac:dyDescent="0.25">
      <c r="G4" t="s">
        <v>129</v>
      </c>
    </row>
    <row r="5" spans="1:7" x14ac:dyDescent="0.25">
      <c r="A5" t="s">
        <v>130</v>
      </c>
      <c r="G5" s="3">
        <v>1</v>
      </c>
    </row>
    <row r="6" spans="1:7" x14ac:dyDescent="0.25">
      <c r="A6" t="s">
        <v>131</v>
      </c>
      <c r="G6" s="3">
        <v>2</v>
      </c>
    </row>
    <row r="7" spans="1:7" x14ac:dyDescent="0.25">
      <c r="A7" t="s">
        <v>132</v>
      </c>
      <c r="G7" s="3" t="s">
        <v>133</v>
      </c>
    </row>
    <row r="8" spans="1:7" x14ac:dyDescent="0.25">
      <c r="G8" s="3">
        <v>3</v>
      </c>
    </row>
    <row r="9" spans="1:7" x14ac:dyDescent="0.25">
      <c r="A9" t="s">
        <v>134</v>
      </c>
      <c r="G9" s="3">
        <v>4</v>
      </c>
    </row>
    <row r="10" spans="1:7" x14ac:dyDescent="0.25">
      <c r="A10" t="s">
        <v>135</v>
      </c>
      <c r="G10" s="3">
        <v>5</v>
      </c>
    </row>
    <row r="11" spans="1:7" x14ac:dyDescent="0.25">
      <c r="A11" t="s">
        <v>136</v>
      </c>
      <c r="G11" s="3">
        <v>6</v>
      </c>
    </row>
    <row r="12" spans="1:7" x14ac:dyDescent="0.25">
      <c r="G12" s="3">
        <v>7</v>
      </c>
    </row>
    <row r="13" spans="1:7" x14ac:dyDescent="0.25">
      <c r="A13" t="s">
        <v>137</v>
      </c>
      <c r="G13" s="3">
        <v>8</v>
      </c>
    </row>
    <row r="14" spans="1:7" x14ac:dyDescent="0.25">
      <c r="A14" t="s">
        <v>138</v>
      </c>
      <c r="G14" s="3" t="s">
        <v>139</v>
      </c>
    </row>
    <row r="15" spans="1:7" x14ac:dyDescent="0.25">
      <c r="G15" s="3" t="s">
        <v>140</v>
      </c>
    </row>
    <row r="16" spans="1:7" x14ac:dyDescent="0.25">
      <c r="A16" t="s">
        <v>141</v>
      </c>
      <c r="D16" t="s">
        <v>141</v>
      </c>
      <c r="G16" s="3" t="s">
        <v>142</v>
      </c>
    </row>
    <row r="17" spans="1:7" x14ac:dyDescent="0.25">
      <c r="A17" t="s">
        <v>143</v>
      </c>
      <c r="D17" t="s">
        <v>143</v>
      </c>
      <c r="G17" s="3">
        <v>10</v>
      </c>
    </row>
    <row r="18" spans="1:7" x14ac:dyDescent="0.25">
      <c r="A18" t="s">
        <v>144</v>
      </c>
      <c r="D18" t="s">
        <v>144</v>
      </c>
      <c r="G18" s="3">
        <v>11</v>
      </c>
    </row>
    <row r="19" spans="1:7" x14ac:dyDescent="0.25">
      <c r="D19" t="s">
        <v>145</v>
      </c>
      <c r="G19" s="3">
        <v>12</v>
      </c>
    </row>
    <row r="20" spans="1:7" x14ac:dyDescent="0.25">
      <c r="A20" t="s">
        <v>146</v>
      </c>
      <c r="G20" s="3">
        <v>13</v>
      </c>
    </row>
    <row r="21" spans="1:7" x14ac:dyDescent="0.25">
      <c r="A21" t="s">
        <v>147</v>
      </c>
      <c r="G21" s="3">
        <v>14</v>
      </c>
    </row>
    <row r="22" spans="1:7" x14ac:dyDescent="0.25">
      <c r="A22" t="s">
        <v>148</v>
      </c>
      <c r="G22" s="3">
        <v>15</v>
      </c>
    </row>
    <row r="23" spans="1:7" x14ac:dyDescent="0.25">
      <c r="A23" t="s">
        <v>149</v>
      </c>
      <c r="G23" s="3" t="s">
        <v>150</v>
      </c>
    </row>
    <row r="25" spans="1:7" x14ac:dyDescent="0.25">
      <c r="A25" t="s">
        <v>151</v>
      </c>
    </row>
    <row r="26" spans="1:7" x14ac:dyDescent="0.25">
      <c r="A26" t="s">
        <v>152</v>
      </c>
    </row>
    <row r="27" spans="1:7" x14ac:dyDescent="0.25">
      <c r="A27" t="s">
        <v>153</v>
      </c>
    </row>
    <row r="28" spans="1:7" x14ac:dyDescent="0.25">
      <c r="A28" t="s">
        <v>154</v>
      </c>
    </row>
    <row r="31" spans="1:7" x14ac:dyDescent="0.25">
      <c r="A31" t="s">
        <v>155</v>
      </c>
    </row>
    <row r="32" spans="1:7" x14ac:dyDescent="0.25">
      <c r="A32" t="s">
        <v>156</v>
      </c>
    </row>
    <row r="33" spans="1:1" x14ac:dyDescent="0.25">
      <c r="A33" t="s">
        <v>157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4D49D9B-4333-40B4-A713-7DE2064185E4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Frontend</vt:lpstr>
      <vt:lpstr>Export</vt:lpstr>
      <vt:lpstr>Personalkosten KGSt.</vt:lpstr>
      <vt:lpstr>Dropdown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Moeller, Jonas</cp:lastModifiedBy>
  <dcterms:created xsi:type="dcterms:W3CDTF">2025-12-15T17:56:05Z</dcterms:created>
  <dcterms:modified xsi:type="dcterms:W3CDTF">2025-12-29T14:33:30Z</dcterms:modified>
</cp:coreProperties>
</file>